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2370" yWindow="420" windowWidth="19410" windowHeight="10410" activeTab="3"/>
  </bookViews>
  <sheets>
    <sheet name="2 джерела" sheetId="12" r:id="rId1"/>
    <sheet name="3 видатки" sheetId="20" r:id="rId2"/>
    <sheet name="4 кредитов" sheetId="16" r:id="rId3"/>
    <sheet name="7 програми" sheetId="8" r:id="rId4"/>
  </sheets>
  <definedNames>
    <definedName name="_xlnm._FilterDatabase" localSheetId="1" hidden="1">'3 видатки'!$C$3:$C$143</definedName>
    <definedName name="_xlnm.Print_Titles" localSheetId="0">'2 джерела'!$12:$12</definedName>
    <definedName name="_xlnm.Print_Titles" localSheetId="1">'3 видатки'!$8:$11</definedName>
    <definedName name="_xlnm.Print_Titles" localSheetId="3">'7 програми'!$12:$13</definedName>
    <definedName name="_xlnm.Print_Area" localSheetId="0">'2 джерела'!$A$1:$G$28</definedName>
    <definedName name="_xlnm.Print_Area" localSheetId="1">'3 видатки'!$A$1:$AL$120</definedName>
    <definedName name="_xlnm.Print_Area" localSheetId="2">'4 кредитов'!$A$1:$P$22</definedName>
    <definedName name="_xlnm.Print_Area" localSheetId="3">'7 програми'!$A$2:$R$95</definedName>
  </definedNames>
  <calcPr calcId="144525"/>
</workbook>
</file>

<file path=xl/calcChain.xml><?xml version="1.0" encoding="utf-8"?>
<calcChain xmlns="http://schemas.openxmlformats.org/spreadsheetml/2006/main">
  <c r="P115" i="20" l="1"/>
  <c r="P114" i="20"/>
  <c r="R124" i="20" l="1"/>
  <c r="Q124" i="20"/>
  <c r="P59" i="8" l="1"/>
  <c r="O59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4" i="8"/>
  <c r="O35" i="8"/>
  <c r="O36" i="8"/>
  <c r="O37" i="8"/>
  <c r="O39" i="8"/>
  <c r="O40" i="8"/>
  <c r="O41" i="8"/>
  <c r="O42" i="8"/>
  <c r="O45" i="8"/>
  <c r="O46" i="8"/>
  <c r="O47" i="8"/>
  <c r="O50" i="8"/>
  <c r="O51" i="8"/>
  <c r="O52" i="8"/>
  <c r="O53" i="8"/>
  <c r="O54" i="8"/>
  <c r="O55" i="8"/>
  <c r="O56" i="8"/>
  <c r="O57" i="8"/>
  <c r="O58" i="8"/>
  <c r="O44" i="8" l="1"/>
  <c r="O33" i="8"/>
  <c r="O32" i="8" s="1"/>
  <c r="AK45" i="20"/>
  <c r="AJ45" i="20"/>
  <c r="AI45" i="20"/>
  <c r="AH45" i="20"/>
  <c r="AG45" i="20"/>
  <c r="AF45" i="20"/>
  <c r="AE45" i="20"/>
  <c r="AD45" i="20"/>
  <c r="AC45" i="20"/>
  <c r="AB45" i="20"/>
  <c r="P45" i="20"/>
  <c r="AA45" i="20" s="1"/>
  <c r="P46" i="20"/>
  <c r="AA46" i="20" s="1"/>
  <c r="AB46" i="20"/>
  <c r="AC46" i="20"/>
  <c r="AD46" i="20"/>
  <c r="AE46" i="20"/>
  <c r="AF46" i="20"/>
  <c r="AG46" i="20"/>
  <c r="AH46" i="20"/>
  <c r="AI46" i="20"/>
  <c r="AJ46" i="20"/>
  <c r="AK46" i="20"/>
  <c r="AN46" i="20"/>
  <c r="AL45" i="20" l="1"/>
  <c r="AL46" i="20"/>
  <c r="BM46" i="20"/>
  <c r="AM46" i="20" s="1"/>
  <c r="Q59" i="8"/>
  <c r="R59" i="8"/>
  <c r="BM43" i="20" l="1"/>
  <c r="BM42" i="20"/>
  <c r="F126" i="20" l="1"/>
  <c r="G126" i="20"/>
  <c r="H126" i="20"/>
  <c r="I126" i="20"/>
  <c r="J126" i="20"/>
  <c r="K126" i="20"/>
  <c r="L126" i="20"/>
  <c r="M126" i="20"/>
  <c r="N126" i="20"/>
  <c r="O126" i="20"/>
  <c r="Q126" i="20"/>
  <c r="R126" i="20"/>
  <c r="S126" i="20"/>
  <c r="T126" i="20"/>
  <c r="V126" i="20"/>
  <c r="W126" i="20"/>
  <c r="X126" i="20"/>
  <c r="Y126" i="20"/>
  <c r="Z126" i="20"/>
  <c r="AO126" i="20"/>
  <c r="AP126" i="20"/>
  <c r="AQ126" i="20"/>
  <c r="AR126" i="20"/>
  <c r="AS126" i="20"/>
  <c r="AT126" i="20"/>
  <c r="AU126" i="20"/>
  <c r="AV126" i="20"/>
  <c r="AW126" i="20"/>
  <c r="AX126" i="20"/>
  <c r="AY126" i="20"/>
  <c r="AZ126" i="20"/>
  <c r="BA126" i="20"/>
  <c r="BB126" i="20"/>
  <c r="BC126" i="20"/>
  <c r="BD126" i="20"/>
  <c r="BE126" i="20"/>
  <c r="BF126" i="20"/>
  <c r="BG126" i="20"/>
  <c r="BH126" i="20"/>
  <c r="BI126" i="20"/>
  <c r="BJ126" i="20"/>
  <c r="BK126" i="20"/>
  <c r="BL126" i="20"/>
  <c r="BN126" i="20"/>
  <c r="BO126" i="20"/>
  <c r="E126" i="20"/>
  <c r="AB71" i="20"/>
  <c r="AC71" i="20"/>
  <c r="AD71" i="20"/>
  <c r="AE71" i="20"/>
  <c r="AF71" i="20"/>
  <c r="AN71" i="20" s="1"/>
  <c r="AG71" i="20"/>
  <c r="AH71" i="20"/>
  <c r="AI71" i="20"/>
  <c r="AJ71" i="20"/>
  <c r="AK71" i="20"/>
  <c r="P71" i="20"/>
  <c r="AA71" i="20" s="1"/>
  <c r="P72" i="20"/>
  <c r="AW31" i="20"/>
  <c r="AW30" i="20" s="1"/>
  <c r="AX31" i="20"/>
  <c r="AX30" i="20" s="1"/>
  <c r="AX118" i="20" s="1"/>
  <c r="AX120" i="20" s="1"/>
  <c r="AY31" i="20"/>
  <c r="AY30" i="20" s="1"/>
  <c r="F124" i="20"/>
  <c r="G124" i="20"/>
  <c r="H124" i="20"/>
  <c r="I124" i="20"/>
  <c r="J124" i="20"/>
  <c r="K124" i="20"/>
  <c r="L124" i="20"/>
  <c r="M124" i="20"/>
  <c r="N124" i="20"/>
  <c r="O124" i="20"/>
  <c r="S124" i="20"/>
  <c r="T124" i="20"/>
  <c r="V124" i="20"/>
  <c r="W124" i="20"/>
  <c r="X124" i="20"/>
  <c r="Y124" i="20"/>
  <c r="Z124" i="20"/>
  <c r="AO124" i="20"/>
  <c r="AP124" i="20"/>
  <c r="AQ124" i="20"/>
  <c r="AR124" i="20"/>
  <c r="AS124" i="20"/>
  <c r="AT124" i="20"/>
  <c r="AU124" i="20"/>
  <c r="AV124" i="20"/>
  <c r="AW124" i="20"/>
  <c r="AY124" i="20"/>
  <c r="AZ124" i="20"/>
  <c r="BA124" i="20"/>
  <c r="BB124" i="20"/>
  <c r="BC124" i="20"/>
  <c r="BD124" i="20"/>
  <c r="BE124" i="20"/>
  <c r="BF124" i="20"/>
  <c r="BG124" i="20"/>
  <c r="BH124" i="20"/>
  <c r="BI124" i="20"/>
  <c r="BJ124" i="20"/>
  <c r="BK124" i="20"/>
  <c r="BL124" i="20"/>
  <c r="BN124" i="20"/>
  <c r="BO124" i="20"/>
  <c r="E124" i="20"/>
  <c r="AB47" i="20"/>
  <c r="AC47" i="20"/>
  <c r="AD47" i="20"/>
  <c r="AE47" i="20"/>
  <c r="AF47" i="20"/>
  <c r="AN47" i="20" s="1"/>
  <c r="AG47" i="20"/>
  <c r="AH47" i="20"/>
  <c r="AI47" i="20"/>
  <c r="AJ47" i="20"/>
  <c r="AK47" i="20"/>
  <c r="P47" i="20"/>
  <c r="AA47" i="20" s="1"/>
  <c r="BM47" i="20" s="1"/>
  <c r="P48" i="20"/>
  <c r="P49" i="20"/>
  <c r="K72" i="8"/>
  <c r="K73" i="8"/>
  <c r="K74" i="8"/>
  <c r="K75" i="8"/>
  <c r="K76" i="8"/>
  <c r="K77" i="8"/>
  <c r="K78" i="8"/>
  <c r="AL71" i="20" l="1"/>
  <c r="BM71" i="20"/>
  <c r="AM71" i="20" s="1"/>
  <c r="AM47" i="20"/>
  <c r="AL47" i="20"/>
  <c r="F133" i="20" l="1"/>
  <c r="G133" i="20"/>
  <c r="H133" i="20"/>
  <c r="I133" i="20"/>
  <c r="J133" i="20"/>
  <c r="K133" i="20"/>
  <c r="L133" i="20"/>
  <c r="M133" i="20"/>
  <c r="N133" i="20"/>
  <c r="O133" i="20"/>
  <c r="Q133" i="20"/>
  <c r="R133" i="20"/>
  <c r="S133" i="20"/>
  <c r="T133" i="20"/>
  <c r="V133" i="20"/>
  <c r="W133" i="20"/>
  <c r="X133" i="20"/>
  <c r="Y133" i="20"/>
  <c r="Z133" i="20"/>
  <c r="AO133" i="20"/>
  <c r="AP133" i="20"/>
  <c r="AQ133" i="20"/>
  <c r="AR133" i="20"/>
  <c r="AS133" i="20"/>
  <c r="AT133" i="20"/>
  <c r="AU133" i="20"/>
  <c r="AV133" i="20"/>
  <c r="AW133" i="20"/>
  <c r="AY133" i="20"/>
  <c r="AZ133" i="20"/>
  <c r="BA133" i="20"/>
  <c r="BB133" i="20"/>
  <c r="BC133" i="20"/>
  <c r="BD133" i="20"/>
  <c r="BE133" i="20"/>
  <c r="BF133" i="20"/>
  <c r="BG133" i="20"/>
  <c r="BH133" i="20"/>
  <c r="BI133" i="20"/>
  <c r="BJ133" i="20"/>
  <c r="BK133" i="20"/>
  <c r="BL133" i="20"/>
  <c r="BN133" i="20"/>
  <c r="BO133" i="20"/>
  <c r="BP133" i="20"/>
  <c r="E133" i="20"/>
  <c r="AB25" i="20"/>
  <c r="AB133" i="20" s="1"/>
  <c r="AC25" i="20"/>
  <c r="AC133" i="20" s="1"/>
  <c r="AD25" i="20"/>
  <c r="AD133" i="20" s="1"/>
  <c r="AE25" i="20"/>
  <c r="AE133" i="20" s="1"/>
  <c r="AG25" i="20"/>
  <c r="AG133" i="20" s="1"/>
  <c r="AH25" i="20"/>
  <c r="AH133" i="20" s="1"/>
  <c r="AI25" i="20"/>
  <c r="AI133" i="20" s="1"/>
  <c r="AJ25" i="20"/>
  <c r="AJ133" i="20" s="1"/>
  <c r="AK25" i="20"/>
  <c r="AK133" i="20" s="1"/>
  <c r="AB26" i="20"/>
  <c r="AC26" i="20"/>
  <c r="AD26" i="20"/>
  <c r="AE26" i="20"/>
  <c r="AG26" i="20"/>
  <c r="AH26" i="20"/>
  <c r="AI26" i="20"/>
  <c r="AJ26" i="20"/>
  <c r="AK26" i="20"/>
  <c r="U21" i="20"/>
  <c r="U22" i="20"/>
  <c r="U23" i="20"/>
  <c r="U24" i="20"/>
  <c r="U25" i="20"/>
  <c r="AF25" i="20" s="1"/>
  <c r="AN25" i="20" s="1"/>
  <c r="AN133" i="20" s="1"/>
  <c r="P25" i="20"/>
  <c r="AA25" i="20" s="1"/>
  <c r="AA133" i="20" s="1"/>
  <c r="P26" i="20"/>
  <c r="AA26" i="20" s="1"/>
  <c r="P27" i="20"/>
  <c r="P28" i="20"/>
  <c r="P96" i="20"/>
  <c r="P97" i="20"/>
  <c r="U133" i="20" l="1"/>
  <c r="AF133" i="20"/>
  <c r="P133" i="20"/>
  <c r="BM26" i="20"/>
  <c r="AM26" i="20" s="1"/>
  <c r="AL25" i="20"/>
  <c r="AL133" i="20" s="1"/>
  <c r="BM25" i="20"/>
  <c r="BM133" i="20" s="1"/>
  <c r="Q67" i="8"/>
  <c r="R67" i="8"/>
  <c r="AA96" i="20"/>
  <c r="BM96" i="20" s="1"/>
  <c r="AM96" i="20" s="1"/>
  <c r="AB96" i="20"/>
  <c r="AC96" i="20"/>
  <c r="AD96" i="20"/>
  <c r="AE96" i="20"/>
  <c r="AF96" i="20"/>
  <c r="BP96" i="20" s="1"/>
  <c r="AN96" i="20" s="1"/>
  <c r="AG96" i="20"/>
  <c r="AH96" i="20"/>
  <c r="AI96" i="20"/>
  <c r="AJ96" i="20"/>
  <c r="AK96" i="20"/>
  <c r="F129" i="20"/>
  <c r="G129" i="20"/>
  <c r="H129" i="20"/>
  <c r="I129" i="20"/>
  <c r="J129" i="20"/>
  <c r="K129" i="20"/>
  <c r="L129" i="20"/>
  <c r="M129" i="20"/>
  <c r="N129" i="20"/>
  <c r="O129" i="20"/>
  <c r="Q129" i="20"/>
  <c r="R129" i="20"/>
  <c r="S129" i="20"/>
  <c r="T129" i="20"/>
  <c r="V129" i="20"/>
  <c r="W129" i="20"/>
  <c r="X129" i="20"/>
  <c r="Y129" i="20"/>
  <c r="Z129" i="20"/>
  <c r="AO129" i="20"/>
  <c r="AP129" i="20"/>
  <c r="AQ129" i="20"/>
  <c r="AR129" i="20"/>
  <c r="AS129" i="20"/>
  <c r="AT129" i="20"/>
  <c r="AU129" i="20"/>
  <c r="AV129" i="20"/>
  <c r="AW129" i="20"/>
  <c r="AY129" i="20"/>
  <c r="AZ129" i="20"/>
  <c r="BA129" i="20"/>
  <c r="BB129" i="20"/>
  <c r="BC129" i="20"/>
  <c r="BD129" i="20"/>
  <c r="BE129" i="20"/>
  <c r="BF129" i="20"/>
  <c r="BG129" i="20"/>
  <c r="BH129" i="20"/>
  <c r="BI129" i="20"/>
  <c r="BJ129" i="20"/>
  <c r="BK129" i="20"/>
  <c r="BL129" i="20"/>
  <c r="BN129" i="20"/>
  <c r="BO129" i="20"/>
  <c r="E129" i="20"/>
  <c r="AM25" i="20" l="1"/>
  <c r="AM133" i="20" s="1"/>
  <c r="AL96" i="20"/>
  <c r="L90" i="8" l="1"/>
  <c r="L89" i="8" s="1"/>
  <c r="M90" i="8"/>
  <c r="M89" i="8" s="1"/>
  <c r="N90" i="8"/>
  <c r="N89" i="8" s="1"/>
  <c r="K49" i="8"/>
  <c r="L49" i="8"/>
  <c r="M49" i="8"/>
  <c r="N49" i="8"/>
  <c r="Q92" i="8"/>
  <c r="K91" i="8"/>
  <c r="O91" i="8" s="1"/>
  <c r="R91" i="8"/>
  <c r="P91" i="8"/>
  <c r="Q91" i="8"/>
  <c r="AB115" i="20" l="1"/>
  <c r="AC115" i="20"/>
  <c r="AD115" i="20"/>
  <c r="AE115" i="20"/>
  <c r="AG115" i="20"/>
  <c r="AH115" i="20"/>
  <c r="AI115" i="20"/>
  <c r="AJ115" i="20"/>
  <c r="AK115" i="20"/>
  <c r="AB116" i="20"/>
  <c r="AB139" i="20" s="1"/>
  <c r="AC116" i="20"/>
  <c r="AC139" i="20" s="1"/>
  <c r="AD116" i="20"/>
  <c r="AD139" i="20" s="1"/>
  <c r="AE116" i="20"/>
  <c r="AF116" i="20"/>
  <c r="BP116" i="20" s="1"/>
  <c r="BP139" i="20" s="1"/>
  <c r="AG116" i="20"/>
  <c r="AG139" i="20" s="1"/>
  <c r="AH116" i="20"/>
  <c r="AH139" i="20" s="1"/>
  <c r="AI116" i="20"/>
  <c r="AI139" i="20" s="1"/>
  <c r="AJ116" i="20"/>
  <c r="AJ139" i="20" s="1"/>
  <c r="AK116" i="20"/>
  <c r="AK139" i="20" s="1"/>
  <c r="P116" i="20"/>
  <c r="P139" i="20" s="1"/>
  <c r="F139" i="20"/>
  <c r="G139" i="20"/>
  <c r="H139" i="20"/>
  <c r="I139" i="20"/>
  <c r="J139" i="20"/>
  <c r="K139" i="20"/>
  <c r="L139" i="20"/>
  <c r="M139" i="20"/>
  <c r="N139" i="20"/>
  <c r="O139" i="20"/>
  <c r="Q139" i="20"/>
  <c r="R139" i="20"/>
  <c r="S139" i="20"/>
  <c r="T139" i="20"/>
  <c r="U139" i="20"/>
  <c r="V139" i="20"/>
  <c r="W139" i="20"/>
  <c r="X139" i="20"/>
  <c r="Y139" i="20"/>
  <c r="Z139" i="20"/>
  <c r="AE139" i="20"/>
  <c r="AM139" i="20"/>
  <c r="AN139" i="20"/>
  <c r="AO139" i="20"/>
  <c r="AP139" i="20"/>
  <c r="AQ139" i="20"/>
  <c r="AR139" i="20"/>
  <c r="AS139" i="20"/>
  <c r="AT139" i="20"/>
  <c r="AU139" i="20"/>
  <c r="AV139" i="20"/>
  <c r="AW139" i="20"/>
  <c r="AY139" i="20"/>
  <c r="AZ139" i="20"/>
  <c r="BA139" i="20"/>
  <c r="BB139" i="20"/>
  <c r="BC139" i="20"/>
  <c r="BD139" i="20"/>
  <c r="BE139" i="20"/>
  <c r="BF139" i="20"/>
  <c r="BG139" i="20"/>
  <c r="BH139" i="20"/>
  <c r="BI139" i="20"/>
  <c r="BJ139" i="20"/>
  <c r="BK139" i="20"/>
  <c r="BL139" i="20"/>
  <c r="BN139" i="20"/>
  <c r="BO139" i="20"/>
  <c r="E139" i="20"/>
  <c r="AF139" i="20" l="1"/>
  <c r="AA116" i="20"/>
  <c r="Q40" i="8"/>
  <c r="P40" i="8"/>
  <c r="P14" i="20"/>
  <c r="P15" i="20"/>
  <c r="P16" i="20"/>
  <c r="P17" i="20"/>
  <c r="P18" i="20"/>
  <c r="P19" i="20"/>
  <c r="P20" i="20"/>
  <c r="P21" i="20"/>
  <c r="P22" i="20"/>
  <c r="P23" i="20"/>
  <c r="P24" i="20"/>
  <c r="P29" i="20"/>
  <c r="P32" i="20"/>
  <c r="P33" i="20"/>
  <c r="P34" i="20"/>
  <c r="P35" i="20"/>
  <c r="P36" i="20"/>
  <c r="P37" i="20"/>
  <c r="P38" i="20"/>
  <c r="P39" i="20"/>
  <c r="P40" i="20"/>
  <c r="P41" i="20"/>
  <c r="P42" i="20"/>
  <c r="P43" i="20"/>
  <c r="P44" i="20"/>
  <c r="P50" i="20"/>
  <c r="P51" i="20"/>
  <c r="P52" i="20"/>
  <c r="P55" i="20"/>
  <c r="P56" i="20"/>
  <c r="P57" i="20"/>
  <c r="P58" i="20"/>
  <c r="P59" i="20"/>
  <c r="P60" i="20"/>
  <c r="P61" i="20"/>
  <c r="P62" i="20"/>
  <c r="P63" i="20"/>
  <c r="P64" i="20"/>
  <c r="P65" i="20"/>
  <c r="P66" i="20"/>
  <c r="P67" i="20"/>
  <c r="P68" i="20"/>
  <c r="P69" i="20"/>
  <c r="P70" i="20"/>
  <c r="P75" i="20"/>
  <c r="P76" i="20"/>
  <c r="P77" i="20"/>
  <c r="P78" i="20"/>
  <c r="P79" i="20"/>
  <c r="P80" i="20"/>
  <c r="P82" i="20"/>
  <c r="P85" i="20"/>
  <c r="P86" i="20"/>
  <c r="P87" i="20"/>
  <c r="P88" i="20"/>
  <c r="P89" i="20"/>
  <c r="P90" i="20"/>
  <c r="P93" i="20"/>
  <c r="P94" i="20"/>
  <c r="P95" i="20"/>
  <c r="P99" i="20"/>
  <c r="P100" i="20"/>
  <c r="P103" i="20"/>
  <c r="P104" i="20"/>
  <c r="P105" i="20"/>
  <c r="P106" i="20"/>
  <c r="P109" i="20"/>
  <c r="P110" i="20"/>
  <c r="P111" i="20"/>
  <c r="P117" i="20"/>
  <c r="P124" i="20" l="1"/>
  <c r="P126" i="20"/>
  <c r="P129" i="20"/>
  <c r="BM116" i="20"/>
  <c r="BM139" i="20" s="1"/>
  <c r="AA139" i="20"/>
  <c r="AL116" i="20"/>
  <c r="AL139" i="20" s="1"/>
  <c r="P108" i="20"/>
  <c r="P107" i="20" s="1"/>
  <c r="P74" i="20"/>
  <c r="P73" i="20" s="1"/>
  <c r="P13" i="20"/>
  <c r="P12" i="20" s="1"/>
  <c r="P92" i="20"/>
  <c r="P91" i="20" s="1"/>
  <c r="P84" i="20"/>
  <c r="P83" i="20" s="1"/>
  <c r="P54" i="20"/>
  <c r="P53" i="20" s="1"/>
  <c r="P31" i="20"/>
  <c r="P30" i="20" s="1"/>
  <c r="R68" i="8" l="1"/>
  <c r="Q68" i="8"/>
  <c r="O68" i="8"/>
  <c r="AA98" i="20"/>
  <c r="AM98" i="20" s="1"/>
  <c r="AB98" i="20"/>
  <c r="AC98" i="20"/>
  <c r="AD98" i="20"/>
  <c r="AE98" i="20"/>
  <c r="AG98" i="20"/>
  <c r="AH98" i="20"/>
  <c r="AI98" i="20"/>
  <c r="AJ98" i="20"/>
  <c r="AK98" i="20"/>
  <c r="AB99" i="20"/>
  <c r="AC99" i="20"/>
  <c r="AD99" i="20"/>
  <c r="AE99" i="20"/>
  <c r="AG99" i="20"/>
  <c r="AH99" i="20"/>
  <c r="AI99" i="20"/>
  <c r="AJ99" i="20"/>
  <c r="AK99" i="20"/>
  <c r="U94" i="20"/>
  <c r="U95" i="20"/>
  <c r="U97" i="20"/>
  <c r="U98" i="20"/>
  <c r="AF98" i="20" s="1"/>
  <c r="U99" i="20"/>
  <c r="AF99" i="20" s="1"/>
  <c r="BP99" i="20" s="1"/>
  <c r="U100" i="20"/>
  <c r="U101" i="20"/>
  <c r="U102" i="20"/>
  <c r="BP98" i="20" l="1"/>
  <c r="AN98" i="20" s="1"/>
  <c r="AL98" i="20"/>
  <c r="O118" i="20"/>
  <c r="F137" i="20" l="1"/>
  <c r="G137" i="20"/>
  <c r="H137" i="20"/>
  <c r="I137" i="20"/>
  <c r="J137" i="20"/>
  <c r="K137" i="20"/>
  <c r="L137" i="20"/>
  <c r="M137" i="20"/>
  <c r="N137" i="20"/>
  <c r="O137" i="20"/>
  <c r="Q137" i="20"/>
  <c r="R137" i="20"/>
  <c r="S137" i="20"/>
  <c r="T137" i="20"/>
  <c r="V137" i="20"/>
  <c r="W137" i="20"/>
  <c r="X137" i="20"/>
  <c r="Y137" i="20"/>
  <c r="Z137" i="20"/>
  <c r="AO137" i="20"/>
  <c r="AP137" i="20"/>
  <c r="AQ137" i="20"/>
  <c r="AR137" i="20"/>
  <c r="AS137" i="20"/>
  <c r="AT137" i="20"/>
  <c r="AU137" i="20"/>
  <c r="AV137" i="20"/>
  <c r="AW137" i="20"/>
  <c r="AY137" i="20"/>
  <c r="AZ137" i="20"/>
  <c r="BA137" i="20"/>
  <c r="BB137" i="20"/>
  <c r="BC137" i="20"/>
  <c r="BD137" i="20"/>
  <c r="BE137" i="20"/>
  <c r="BF137" i="20"/>
  <c r="BG137" i="20"/>
  <c r="BH137" i="20"/>
  <c r="BI137" i="20"/>
  <c r="BJ137" i="20"/>
  <c r="BK137" i="20"/>
  <c r="BL137" i="20"/>
  <c r="BN137" i="20"/>
  <c r="BO137" i="20"/>
  <c r="E137" i="20"/>
  <c r="AB105" i="20"/>
  <c r="AC105" i="20"/>
  <c r="AD105" i="20"/>
  <c r="AE105" i="20"/>
  <c r="AG105" i="20"/>
  <c r="AH105" i="20"/>
  <c r="AI105" i="20"/>
  <c r="AJ105" i="20"/>
  <c r="AK105" i="20"/>
  <c r="AA105" i="20"/>
  <c r="AB66" i="20"/>
  <c r="AC66" i="20"/>
  <c r="AD66" i="20"/>
  <c r="AE66" i="20"/>
  <c r="AG66" i="20"/>
  <c r="AH66" i="20"/>
  <c r="AI66" i="20"/>
  <c r="AJ66" i="20"/>
  <c r="AK66" i="20"/>
  <c r="U66" i="20"/>
  <c r="U67" i="20"/>
  <c r="AA66" i="20"/>
  <c r="BM66" i="20" s="1"/>
  <c r="AM66" i="20" s="1"/>
  <c r="P137" i="20" l="1"/>
  <c r="AM105" i="20"/>
  <c r="AF66" i="20"/>
  <c r="BP66" i="20" s="1"/>
  <c r="R72" i="8"/>
  <c r="Q72" i="8"/>
  <c r="P72" i="8"/>
  <c r="O72" i="8"/>
  <c r="AN66" i="20" l="1"/>
  <c r="AL66" i="20"/>
  <c r="U105" i="20" l="1"/>
  <c r="AF105" i="20" s="1"/>
  <c r="P46" i="8"/>
  <c r="Q46" i="8"/>
  <c r="R46" i="8"/>
  <c r="K44" i="8"/>
  <c r="BP105" i="20" l="1"/>
  <c r="AN105" i="20" s="1"/>
  <c r="AL105" i="20"/>
  <c r="L85" i="8"/>
  <c r="M85" i="8"/>
  <c r="N85" i="8"/>
  <c r="L86" i="8"/>
  <c r="M86" i="8"/>
  <c r="N86" i="8"/>
  <c r="K86" i="8"/>
  <c r="K85" i="8"/>
  <c r="L79" i="8"/>
  <c r="M79" i="8"/>
  <c r="N79" i="8"/>
  <c r="L80" i="8"/>
  <c r="M80" i="8"/>
  <c r="N80" i="8"/>
  <c r="K79" i="8"/>
  <c r="K80" i="8"/>
  <c r="L63" i="8"/>
  <c r="M63" i="8"/>
  <c r="N63" i="8"/>
  <c r="L64" i="8"/>
  <c r="M64" i="8"/>
  <c r="N64" i="8"/>
  <c r="L43" i="8"/>
  <c r="M43" i="8"/>
  <c r="N43" i="8"/>
  <c r="L44" i="8"/>
  <c r="M44" i="8"/>
  <c r="N44" i="8"/>
  <c r="K43" i="8"/>
  <c r="L33" i="8"/>
  <c r="L32" i="8" s="1"/>
  <c r="M33" i="8"/>
  <c r="M32" i="8" s="1"/>
  <c r="N33" i="8"/>
  <c r="N32" i="8" s="1"/>
  <c r="K33" i="8"/>
  <c r="K32" i="8" s="1"/>
  <c r="L15" i="8"/>
  <c r="L14" i="8" s="1"/>
  <c r="M15" i="8"/>
  <c r="M14" i="8" s="1"/>
  <c r="N15" i="8"/>
  <c r="N14" i="8" s="1"/>
  <c r="K15" i="8"/>
  <c r="K14" i="8" s="1"/>
  <c r="K90" i="8"/>
  <c r="K89" i="8" s="1"/>
  <c r="K63" i="8"/>
  <c r="N93" i="8" l="1"/>
  <c r="K64" i="8"/>
  <c r="K93" i="8" s="1"/>
  <c r="L93" i="8"/>
  <c r="M93" i="8"/>
  <c r="AS148" i="20"/>
  <c r="R71" i="8" l="1"/>
  <c r="Q71" i="8"/>
  <c r="P71" i="8"/>
  <c r="O71" i="8"/>
  <c r="R83" i="8"/>
  <c r="Q83" i="8"/>
  <c r="P83" i="8"/>
  <c r="O83" i="8"/>
  <c r="R28" i="8"/>
  <c r="Q28" i="8"/>
  <c r="P28" i="8"/>
  <c r="BJ31" i="20" l="1"/>
  <c r="BJ30" i="20" s="1"/>
  <c r="BK31" i="20"/>
  <c r="BK30" i="20" s="1"/>
  <c r="BL31" i="20"/>
  <c r="BL30" i="20" s="1"/>
  <c r="BL118" i="20" s="1"/>
  <c r="BO92" i="20"/>
  <c r="BO91" i="20" s="1"/>
  <c r="BN92" i="20"/>
  <c r="BN91" i="20" s="1"/>
  <c r="C23" i="12"/>
  <c r="C17" i="12"/>
  <c r="D16" i="12"/>
  <c r="D15" i="12" s="1"/>
  <c r="F134" i="20"/>
  <c r="G134" i="20"/>
  <c r="H134" i="20"/>
  <c r="I134" i="20"/>
  <c r="J134" i="20"/>
  <c r="K134" i="20"/>
  <c r="L134" i="20"/>
  <c r="M134" i="20"/>
  <c r="N134" i="20"/>
  <c r="O134" i="20"/>
  <c r="Q134" i="20"/>
  <c r="R134" i="20"/>
  <c r="S134" i="20"/>
  <c r="T134" i="20"/>
  <c r="V134" i="20"/>
  <c r="W134" i="20"/>
  <c r="X134" i="20"/>
  <c r="Y134" i="20"/>
  <c r="Z134" i="20"/>
  <c r="AO134" i="20"/>
  <c r="AP134" i="20"/>
  <c r="AQ134" i="20"/>
  <c r="AR134" i="20"/>
  <c r="AS134" i="20"/>
  <c r="AT134" i="20"/>
  <c r="AU134" i="20"/>
  <c r="AV134" i="20"/>
  <c r="AW134" i="20"/>
  <c r="AY134" i="20"/>
  <c r="AZ134" i="20"/>
  <c r="BA134" i="20"/>
  <c r="BB134" i="20"/>
  <c r="BC134" i="20"/>
  <c r="BD134" i="20"/>
  <c r="BE134" i="20"/>
  <c r="BF134" i="20"/>
  <c r="BG134" i="20"/>
  <c r="BH134" i="20"/>
  <c r="BI134" i="20"/>
  <c r="BJ134" i="20"/>
  <c r="BK134" i="20"/>
  <c r="BL134" i="20"/>
  <c r="BN134" i="20"/>
  <c r="BO134" i="20"/>
  <c r="E134" i="20"/>
  <c r="F131" i="20"/>
  <c r="G131" i="20"/>
  <c r="H131" i="20"/>
  <c r="I131" i="20"/>
  <c r="J131" i="20"/>
  <c r="K131" i="20"/>
  <c r="L131" i="20"/>
  <c r="M131" i="20"/>
  <c r="N131" i="20"/>
  <c r="O131" i="20"/>
  <c r="Q131" i="20"/>
  <c r="R131" i="20"/>
  <c r="S131" i="20"/>
  <c r="T131" i="20"/>
  <c r="V131" i="20"/>
  <c r="W131" i="20"/>
  <c r="X131" i="20"/>
  <c r="Y131" i="20"/>
  <c r="Z131" i="20"/>
  <c r="AO131" i="20"/>
  <c r="AP131" i="20"/>
  <c r="AQ131" i="20"/>
  <c r="AR131" i="20"/>
  <c r="AS131" i="20"/>
  <c r="AT131" i="20"/>
  <c r="AU131" i="20"/>
  <c r="AV131" i="20"/>
  <c r="AW131" i="20"/>
  <c r="AY131" i="20"/>
  <c r="AZ131" i="20"/>
  <c r="BA131" i="20"/>
  <c r="BB131" i="20"/>
  <c r="BC131" i="20"/>
  <c r="BD131" i="20"/>
  <c r="BE131" i="20"/>
  <c r="BF131" i="20"/>
  <c r="BG131" i="20"/>
  <c r="BH131" i="20"/>
  <c r="BI131" i="20"/>
  <c r="BJ131" i="20"/>
  <c r="BK131" i="20"/>
  <c r="BL131" i="20"/>
  <c r="BN131" i="20"/>
  <c r="BO131" i="20"/>
  <c r="E131" i="20"/>
  <c r="F132" i="20"/>
  <c r="G132" i="20"/>
  <c r="H132" i="20"/>
  <c r="I132" i="20"/>
  <c r="J132" i="20"/>
  <c r="K132" i="20"/>
  <c r="L132" i="20"/>
  <c r="M132" i="20"/>
  <c r="N132" i="20"/>
  <c r="O132" i="20"/>
  <c r="Q132" i="20"/>
  <c r="R132" i="20"/>
  <c r="S132" i="20"/>
  <c r="T132" i="20"/>
  <c r="V132" i="20"/>
  <c r="W132" i="20"/>
  <c r="X132" i="20"/>
  <c r="Y132" i="20"/>
  <c r="Z132" i="20"/>
  <c r="AO132" i="20"/>
  <c r="AP132" i="20"/>
  <c r="AQ132" i="20"/>
  <c r="AR132" i="20"/>
  <c r="AS132" i="20"/>
  <c r="AT132" i="20"/>
  <c r="AU132" i="20"/>
  <c r="AV132" i="20"/>
  <c r="AW132" i="20"/>
  <c r="AY132" i="20"/>
  <c r="AZ132" i="20"/>
  <c r="BA132" i="20"/>
  <c r="BB132" i="20"/>
  <c r="BC132" i="20"/>
  <c r="BD132" i="20"/>
  <c r="BE132" i="20"/>
  <c r="BF132" i="20"/>
  <c r="BG132" i="20"/>
  <c r="BH132" i="20"/>
  <c r="BI132" i="20"/>
  <c r="BJ132" i="20"/>
  <c r="BK132" i="20"/>
  <c r="BL132" i="20"/>
  <c r="BN132" i="20"/>
  <c r="BO132" i="20"/>
  <c r="E132" i="20"/>
  <c r="AA101" i="20"/>
  <c r="AB101" i="20"/>
  <c r="AC101" i="20"/>
  <c r="AD101" i="20"/>
  <c r="AE101" i="20"/>
  <c r="AG101" i="20"/>
  <c r="AH101" i="20"/>
  <c r="AI101" i="20"/>
  <c r="AJ101" i="20"/>
  <c r="AK101" i="20"/>
  <c r="AF101" i="20"/>
  <c r="BP101" i="20" s="1"/>
  <c r="AF102" i="20"/>
  <c r="BP102" i="20" s="1"/>
  <c r="AA102" i="20"/>
  <c r="AM102" i="20" s="1"/>
  <c r="AB102" i="20"/>
  <c r="AC102" i="20"/>
  <c r="AD102" i="20"/>
  <c r="AE102" i="20"/>
  <c r="AG102" i="20"/>
  <c r="AH102" i="20"/>
  <c r="AI102" i="20"/>
  <c r="AJ102" i="20"/>
  <c r="AK102" i="20"/>
  <c r="AA81" i="20"/>
  <c r="AM81" i="20" s="1"/>
  <c r="AB81" i="20"/>
  <c r="AC81" i="20"/>
  <c r="AD81" i="20"/>
  <c r="AE81" i="20"/>
  <c r="AG81" i="20"/>
  <c r="AH81" i="20"/>
  <c r="AI81" i="20"/>
  <c r="AJ81" i="20"/>
  <c r="AK81" i="20"/>
  <c r="U80" i="20"/>
  <c r="U81" i="20"/>
  <c r="AF81" i="20" s="1"/>
  <c r="U82" i="20"/>
  <c r="AA23" i="20"/>
  <c r="BM23" i="20" s="1"/>
  <c r="AB23" i="20"/>
  <c r="AC23" i="20"/>
  <c r="AD23" i="20"/>
  <c r="AE23" i="20"/>
  <c r="AG23" i="20"/>
  <c r="AH23" i="20"/>
  <c r="AI23" i="20"/>
  <c r="AJ23" i="20"/>
  <c r="AK23" i="20"/>
  <c r="AB24" i="20"/>
  <c r="AC24" i="20"/>
  <c r="AD24" i="20"/>
  <c r="AE24" i="20"/>
  <c r="AG24" i="20"/>
  <c r="AH24" i="20"/>
  <c r="AI24" i="20"/>
  <c r="AJ24" i="20"/>
  <c r="AK24" i="20"/>
  <c r="AF23" i="20"/>
  <c r="AF24" i="20"/>
  <c r="AA36" i="20"/>
  <c r="AB36" i="20"/>
  <c r="AC36" i="20"/>
  <c r="AD36" i="20"/>
  <c r="AE36" i="20"/>
  <c r="AF36" i="20"/>
  <c r="AG36" i="20"/>
  <c r="AH36" i="20"/>
  <c r="AI36" i="20"/>
  <c r="AJ36" i="20"/>
  <c r="AK36" i="20"/>
  <c r="BM36" i="20" l="1"/>
  <c r="AM36" i="20" s="1"/>
  <c r="BL141" i="20"/>
  <c r="AL101" i="20"/>
  <c r="AL36" i="20"/>
  <c r="AL102" i="20"/>
  <c r="AN102" i="20"/>
  <c r="AL81" i="20"/>
  <c r="BP81" i="20"/>
  <c r="AN81" i="20" s="1"/>
  <c r="BP23" i="20"/>
  <c r="AN23" i="20" s="1"/>
  <c r="AL23" i="20"/>
  <c r="AM23" i="20"/>
  <c r="BD31" i="20"/>
  <c r="BD30" i="20" s="1"/>
  <c r="BD118" i="20" s="1"/>
  <c r="BD120" i="20" s="1"/>
  <c r="P18" i="8" l="1"/>
  <c r="AS125" i="20"/>
  <c r="AT125" i="20"/>
  <c r="AT141" i="20" s="1"/>
  <c r="AU125" i="20"/>
  <c r="AV125" i="20"/>
  <c r="AT13" i="20"/>
  <c r="AT12" i="20" s="1"/>
  <c r="AT118" i="20" s="1"/>
  <c r="AT120" i="20" s="1"/>
  <c r="AU13" i="20"/>
  <c r="AU12" i="20" s="1"/>
  <c r="AV13" i="20"/>
  <c r="AV12" i="20" s="1"/>
  <c r="R38" i="8" l="1"/>
  <c r="Q38" i="8"/>
  <c r="R92" i="8" l="1"/>
  <c r="R90" i="8" s="1"/>
  <c r="Q90" i="8"/>
  <c r="P92" i="8"/>
  <c r="P90" i="8" s="1"/>
  <c r="O92" i="8"/>
  <c r="O90" i="8" s="1"/>
  <c r="O89" i="8" s="1"/>
  <c r="R88" i="8"/>
  <c r="Q88" i="8"/>
  <c r="P88" i="8"/>
  <c r="O88" i="8"/>
  <c r="R87" i="8"/>
  <c r="Q87" i="8"/>
  <c r="P87" i="8"/>
  <c r="O87" i="8"/>
  <c r="R84" i="8"/>
  <c r="Q84" i="8"/>
  <c r="P84" i="8"/>
  <c r="O84" i="8"/>
  <c r="R82" i="8"/>
  <c r="Q82" i="8"/>
  <c r="P82" i="8"/>
  <c r="O82" i="8"/>
  <c r="R78" i="8"/>
  <c r="Q78" i="8"/>
  <c r="P78" i="8"/>
  <c r="O78" i="8"/>
  <c r="R77" i="8"/>
  <c r="Q77" i="8"/>
  <c r="P77" i="8"/>
  <c r="O77" i="8"/>
  <c r="R76" i="8"/>
  <c r="Q76" i="8"/>
  <c r="P76" i="8"/>
  <c r="R75" i="8"/>
  <c r="Q75" i="8"/>
  <c r="P75" i="8"/>
  <c r="O75" i="8"/>
  <c r="R74" i="8"/>
  <c r="Q74" i="8"/>
  <c r="P74" i="8"/>
  <c r="O74" i="8"/>
  <c r="R73" i="8"/>
  <c r="Q73" i="8"/>
  <c r="P73" i="8"/>
  <c r="O73" i="8"/>
  <c r="R70" i="8"/>
  <c r="Q70" i="8"/>
  <c r="P70" i="8"/>
  <c r="O70" i="8"/>
  <c r="R69" i="8"/>
  <c r="Q69" i="8"/>
  <c r="P69" i="8"/>
  <c r="O69" i="8"/>
  <c r="R66" i="8"/>
  <c r="Q66" i="8"/>
  <c r="P66" i="8"/>
  <c r="P64" i="8" s="1"/>
  <c r="O66" i="8"/>
  <c r="R62" i="8"/>
  <c r="Q62" i="8"/>
  <c r="P62" i="8"/>
  <c r="O62" i="8"/>
  <c r="R61" i="8"/>
  <c r="Q61" i="8"/>
  <c r="P61" i="8"/>
  <c r="O61" i="8"/>
  <c r="R60" i="8"/>
  <c r="Q60" i="8"/>
  <c r="P60" i="8"/>
  <c r="O60" i="8"/>
  <c r="O49" i="8" s="1"/>
  <c r="O48" i="8" s="1"/>
  <c r="R58" i="8"/>
  <c r="Q58" i="8"/>
  <c r="P58" i="8"/>
  <c r="R57" i="8"/>
  <c r="Q57" i="8"/>
  <c r="P57" i="8"/>
  <c r="R56" i="8"/>
  <c r="Q56" i="8"/>
  <c r="P56" i="8"/>
  <c r="R55" i="8"/>
  <c r="Q55" i="8"/>
  <c r="P55" i="8"/>
  <c r="R54" i="8"/>
  <c r="Q54" i="8"/>
  <c r="P54" i="8"/>
  <c r="R53" i="8"/>
  <c r="Q53" i="8"/>
  <c r="P53" i="8"/>
  <c r="R52" i="8"/>
  <c r="Q52" i="8"/>
  <c r="P52" i="8"/>
  <c r="R51" i="8"/>
  <c r="Q51" i="8"/>
  <c r="P51" i="8"/>
  <c r="R47" i="8"/>
  <c r="Q47" i="8"/>
  <c r="P47" i="8"/>
  <c r="R45" i="8"/>
  <c r="Q45" i="8"/>
  <c r="P45" i="8"/>
  <c r="R42" i="8"/>
  <c r="Q42" i="8"/>
  <c r="P42" i="8"/>
  <c r="R41" i="8"/>
  <c r="Q41" i="8"/>
  <c r="P41" i="8"/>
  <c r="R39" i="8"/>
  <c r="Q39" i="8"/>
  <c r="P39" i="8"/>
  <c r="R37" i="8"/>
  <c r="Q37" i="8"/>
  <c r="P37" i="8"/>
  <c r="R36" i="8"/>
  <c r="Q36" i="8"/>
  <c r="P36" i="8"/>
  <c r="R35" i="8"/>
  <c r="Q35" i="8"/>
  <c r="P35" i="8"/>
  <c r="R34" i="8"/>
  <c r="Q34" i="8"/>
  <c r="P34" i="8"/>
  <c r="R31" i="8"/>
  <c r="Q31" i="8"/>
  <c r="P31" i="8"/>
  <c r="R30" i="8"/>
  <c r="Q30" i="8"/>
  <c r="P30" i="8"/>
  <c r="R29" i="8"/>
  <c r="Q29" i="8"/>
  <c r="P29" i="8"/>
  <c r="R27" i="8"/>
  <c r="Q27" i="8"/>
  <c r="P27" i="8"/>
  <c r="R26" i="8"/>
  <c r="Q26" i="8"/>
  <c r="P26" i="8"/>
  <c r="R25" i="8"/>
  <c r="Q25" i="8"/>
  <c r="P25" i="8"/>
  <c r="R24" i="8"/>
  <c r="Q24" i="8"/>
  <c r="P24" i="8"/>
  <c r="R23" i="8"/>
  <c r="Q23" i="8"/>
  <c r="P23" i="8"/>
  <c r="R22" i="8"/>
  <c r="Q22" i="8"/>
  <c r="P22" i="8"/>
  <c r="R21" i="8"/>
  <c r="Q21" i="8"/>
  <c r="P21" i="8"/>
  <c r="R20" i="8"/>
  <c r="Q20" i="8"/>
  <c r="P20" i="8"/>
  <c r="R19" i="8"/>
  <c r="Q19" i="8"/>
  <c r="P19" i="8"/>
  <c r="R18" i="8"/>
  <c r="Q18" i="8"/>
  <c r="P17" i="8"/>
  <c r="Q17" i="8"/>
  <c r="R17" i="8"/>
  <c r="O76" i="8"/>
  <c r="Q31" i="20"/>
  <c r="Q30" i="20" s="1"/>
  <c r="R31" i="20"/>
  <c r="R30" i="20" s="1"/>
  <c r="S31" i="20"/>
  <c r="S30" i="20" s="1"/>
  <c r="T31" i="20"/>
  <c r="T30" i="20" s="1"/>
  <c r="V31" i="20"/>
  <c r="W31" i="20"/>
  <c r="W30" i="20" s="1"/>
  <c r="X31" i="20"/>
  <c r="X30" i="20" s="1"/>
  <c r="Y31" i="20"/>
  <c r="Y30" i="20" s="1"/>
  <c r="Z31" i="20"/>
  <c r="Z30" i="20" s="1"/>
  <c r="AK117" i="20"/>
  <c r="AJ117" i="20"/>
  <c r="AI117" i="20"/>
  <c r="AH117" i="20"/>
  <c r="AG117" i="20"/>
  <c r="AE117" i="20"/>
  <c r="AD117" i="20"/>
  <c r="AC117" i="20"/>
  <c r="AB117" i="20"/>
  <c r="AK114" i="20"/>
  <c r="AJ114" i="20"/>
  <c r="AI114" i="20"/>
  <c r="AH114" i="20"/>
  <c r="AG114" i="20"/>
  <c r="AE114" i="20"/>
  <c r="AD114" i="20"/>
  <c r="AC114" i="20"/>
  <c r="AB114" i="20"/>
  <c r="AK111" i="20"/>
  <c r="AJ111" i="20"/>
  <c r="AI111" i="20"/>
  <c r="AH111" i="20"/>
  <c r="AG111" i="20"/>
  <c r="AE111" i="20"/>
  <c r="AD111" i="20"/>
  <c r="AC111" i="20"/>
  <c r="AB111" i="20"/>
  <c r="AK110" i="20"/>
  <c r="AJ110" i="20"/>
  <c r="AI110" i="20"/>
  <c r="AH110" i="20"/>
  <c r="AG110" i="20"/>
  <c r="AE110" i="20"/>
  <c r="AD110" i="20"/>
  <c r="AC110" i="20"/>
  <c r="AB110" i="20"/>
  <c r="AK109" i="20"/>
  <c r="AJ109" i="20"/>
  <c r="AI109" i="20"/>
  <c r="AH109" i="20"/>
  <c r="AG109" i="20"/>
  <c r="AE109" i="20"/>
  <c r="AD109" i="20"/>
  <c r="AC109" i="20"/>
  <c r="AB109" i="20"/>
  <c r="AK106" i="20"/>
  <c r="AJ106" i="20"/>
  <c r="AI106" i="20"/>
  <c r="AH106" i="20"/>
  <c r="AG106" i="20"/>
  <c r="AE106" i="20"/>
  <c r="AD106" i="20"/>
  <c r="AC106" i="20"/>
  <c r="AB106" i="20"/>
  <c r="AK104" i="20"/>
  <c r="AK137" i="20" s="1"/>
  <c r="AJ104" i="20"/>
  <c r="AJ137" i="20" s="1"/>
  <c r="AI104" i="20"/>
  <c r="AI137" i="20" s="1"/>
  <c r="AH104" i="20"/>
  <c r="AH137" i="20" s="1"/>
  <c r="AG104" i="20"/>
  <c r="AG137" i="20" s="1"/>
  <c r="AE104" i="20"/>
  <c r="AE137" i="20" s="1"/>
  <c r="AD104" i="20"/>
  <c r="AD137" i="20" s="1"/>
  <c r="AC104" i="20"/>
  <c r="AC137" i="20" s="1"/>
  <c r="AB104" i="20"/>
  <c r="AB137" i="20" s="1"/>
  <c r="AK103" i="20"/>
  <c r="AJ103" i="20"/>
  <c r="AI103" i="20"/>
  <c r="AH103" i="20"/>
  <c r="AG103" i="20"/>
  <c r="AE103" i="20"/>
  <c r="AD103" i="20"/>
  <c r="AC103" i="20"/>
  <c r="AB103" i="20"/>
  <c r="AK100" i="20"/>
  <c r="AK132" i="20" s="1"/>
  <c r="AJ100" i="20"/>
  <c r="AJ132" i="20" s="1"/>
  <c r="AI100" i="20"/>
  <c r="AI132" i="20" s="1"/>
  <c r="AH100" i="20"/>
  <c r="AH132" i="20" s="1"/>
  <c r="AG100" i="20"/>
  <c r="AG132" i="20" s="1"/>
  <c r="AE100" i="20"/>
  <c r="AE132" i="20" s="1"/>
  <c r="AD100" i="20"/>
  <c r="AD132" i="20" s="1"/>
  <c r="AC100" i="20"/>
  <c r="AC132" i="20" s="1"/>
  <c r="AB100" i="20"/>
  <c r="AB132" i="20" s="1"/>
  <c r="AK97" i="20"/>
  <c r="AJ97" i="20"/>
  <c r="AI97" i="20"/>
  <c r="AH97" i="20"/>
  <c r="AG97" i="20"/>
  <c r="AE97" i="20"/>
  <c r="AD97" i="20"/>
  <c r="AC97" i="20"/>
  <c r="AB97" i="20"/>
  <c r="AK95" i="20"/>
  <c r="AJ95" i="20"/>
  <c r="AI95" i="20"/>
  <c r="AH95" i="20"/>
  <c r="AG95" i="20"/>
  <c r="AE95" i="20"/>
  <c r="AD95" i="20"/>
  <c r="AC95" i="20"/>
  <c r="AB95" i="20"/>
  <c r="AK94" i="20"/>
  <c r="AJ94" i="20"/>
  <c r="AI94" i="20"/>
  <c r="AH94" i="20"/>
  <c r="AG94" i="20"/>
  <c r="AE94" i="20"/>
  <c r="AD94" i="20"/>
  <c r="AC94" i="20"/>
  <c r="AB94" i="20"/>
  <c r="AK93" i="20"/>
  <c r="AJ93" i="20"/>
  <c r="AI93" i="20"/>
  <c r="AH93" i="20"/>
  <c r="AG93" i="20"/>
  <c r="AE93" i="20"/>
  <c r="AD93" i="20"/>
  <c r="AC93" i="20"/>
  <c r="AB93" i="20"/>
  <c r="AK90" i="20"/>
  <c r="AJ90" i="20"/>
  <c r="AI90" i="20"/>
  <c r="AH90" i="20"/>
  <c r="AG90" i="20"/>
  <c r="AE90" i="20"/>
  <c r="AD90" i="20"/>
  <c r="AC90" i="20"/>
  <c r="AB90" i="20"/>
  <c r="AK89" i="20"/>
  <c r="AJ89" i="20"/>
  <c r="AI89" i="20"/>
  <c r="AH89" i="20"/>
  <c r="AG89" i="20"/>
  <c r="AE89" i="20"/>
  <c r="AD89" i="20"/>
  <c r="AC89" i="20"/>
  <c r="AB89" i="20"/>
  <c r="AK88" i="20"/>
  <c r="AJ88" i="20"/>
  <c r="AI88" i="20"/>
  <c r="AH88" i="20"/>
  <c r="AG88" i="20"/>
  <c r="AE88" i="20"/>
  <c r="AD88" i="20"/>
  <c r="AC88" i="20"/>
  <c r="AB88" i="20"/>
  <c r="AK87" i="20"/>
  <c r="AJ87" i="20"/>
  <c r="AI87" i="20"/>
  <c r="AH87" i="20"/>
  <c r="AG87" i="20"/>
  <c r="AE87" i="20"/>
  <c r="AD87" i="20"/>
  <c r="AC87" i="20"/>
  <c r="AB87" i="20"/>
  <c r="AK86" i="20"/>
  <c r="AJ86" i="20"/>
  <c r="AI86" i="20"/>
  <c r="AH86" i="20"/>
  <c r="AG86" i="20"/>
  <c r="AE86" i="20"/>
  <c r="AD86" i="20"/>
  <c r="AC86" i="20"/>
  <c r="AB86" i="20"/>
  <c r="AK85" i="20"/>
  <c r="AJ85" i="20"/>
  <c r="AI85" i="20"/>
  <c r="AH85" i="20"/>
  <c r="AG85" i="20"/>
  <c r="AE85" i="20"/>
  <c r="AD85" i="20"/>
  <c r="AC85" i="20"/>
  <c r="AB85" i="20"/>
  <c r="AK82" i="20"/>
  <c r="AJ82" i="20"/>
  <c r="AI82" i="20"/>
  <c r="AH82" i="20"/>
  <c r="AG82" i="20"/>
  <c r="AE82" i="20"/>
  <c r="AD82" i="20"/>
  <c r="AC82" i="20"/>
  <c r="AB82" i="20"/>
  <c r="AK80" i="20"/>
  <c r="AJ80" i="20"/>
  <c r="AI80" i="20"/>
  <c r="AH80" i="20"/>
  <c r="AG80" i="20"/>
  <c r="AE80" i="20"/>
  <c r="AD80" i="20"/>
  <c r="AC80" i="20"/>
  <c r="AB80" i="20"/>
  <c r="AK79" i="20"/>
  <c r="AJ79" i="20"/>
  <c r="AI79" i="20"/>
  <c r="AH79" i="20"/>
  <c r="AG79" i="20"/>
  <c r="AE79" i="20"/>
  <c r="AD79" i="20"/>
  <c r="AC79" i="20"/>
  <c r="AB79" i="20"/>
  <c r="AK78" i="20"/>
  <c r="AJ78" i="20"/>
  <c r="AI78" i="20"/>
  <c r="AH78" i="20"/>
  <c r="AG78" i="20"/>
  <c r="AE78" i="20"/>
  <c r="AD78" i="20"/>
  <c r="AC78" i="20"/>
  <c r="AB78" i="20"/>
  <c r="AK77" i="20"/>
  <c r="AJ77" i="20"/>
  <c r="AI77" i="20"/>
  <c r="AH77" i="20"/>
  <c r="AG77" i="20"/>
  <c r="AE77" i="20"/>
  <c r="AD77" i="20"/>
  <c r="AC77" i="20"/>
  <c r="AB77" i="20"/>
  <c r="AK76" i="20"/>
  <c r="AJ76" i="20"/>
  <c r="AI76" i="20"/>
  <c r="AH76" i="20"/>
  <c r="AG76" i="20"/>
  <c r="AE76" i="20"/>
  <c r="AD76" i="20"/>
  <c r="AC76" i="20"/>
  <c r="AB76" i="20"/>
  <c r="AK75" i="20"/>
  <c r="AJ75" i="20"/>
  <c r="AI75" i="20"/>
  <c r="AH75" i="20"/>
  <c r="AG75" i="20"/>
  <c r="AE75" i="20"/>
  <c r="AD75" i="20"/>
  <c r="AC75" i="20"/>
  <c r="AB75" i="20"/>
  <c r="AK72" i="20"/>
  <c r="AJ72" i="20"/>
  <c r="AI72" i="20"/>
  <c r="AH72" i="20"/>
  <c r="AG72" i="20"/>
  <c r="AE72" i="20"/>
  <c r="AD72" i="20"/>
  <c r="AC72" i="20"/>
  <c r="AB72" i="20"/>
  <c r="AK70" i="20"/>
  <c r="AJ70" i="20"/>
  <c r="AI70" i="20"/>
  <c r="AH70" i="20"/>
  <c r="AG70" i="20"/>
  <c r="AE70" i="20"/>
  <c r="AD70" i="20"/>
  <c r="AC70" i="20"/>
  <c r="AB70" i="20"/>
  <c r="AK69" i="20"/>
  <c r="AJ69" i="20"/>
  <c r="AI69" i="20"/>
  <c r="AH69" i="20"/>
  <c r="AG69" i="20"/>
  <c r="AE69" i="20"/>
  <c r="AD69" i="20"/>
  <c r="AC69" i="20"/>
  <c r="AB69" i="20"/>
  <c r="AK68" i="20"/>
  <c r="AJ68" i="20"/>
  <c r="AI68" i="20"/>
  <c r="AH68" i="20"/>
  <c r="AG68" i="20"/>
  <c r="AE68" i="20"/>
  <c r="AD68" i="20"/>
  <c r="AC68" i="20"/>
  <c r="AB68" i="20"/>
  <c r="AK67" i="20"/>
  <c r="AJ67" i="20"/>
  <c r="AI67" i="20"/>
  <c r="AH67" i="20"/>
  <c r="AG67" i="20"/>
  <c r="AE67" i="20"/>
  <c r="AD67" i="20"/>
  <c r="AC67" i="20"/>
  <c r="AB67" i="20"/>
  <c r="AK65" i="20"/>
  <c r="AJ65" i="20"/>
  <c r="AI65" i="20"/>
  <c r="AH65" i="20"/>
  <c r="AG65" i="20"/>
  <c r="AE65" i="20"/>
  <c r="AD65" i="20"/>
  <c r="AC65" i="20"/>
  <c r="AB65" i="20"/>
  <c r="AK64" i="20"/>
  <c r="AJ64" i="20"/>
  <c r="AI64" i="20"/>
  <c r="AH64" i="20"/>
  <c r="AG64" i="20"/>
  <c r="AE64" i="20"/>
  <c r="AD64" i="20"/>
  <c r="AC64" i="20"/>
  <c r="AB64" i="20"/>
  <c r="AK63" i="20"/>
  <c r="AJ63" i="20"/>
  <c r="AI63" i="20"/>
  <c r="AH63" i="20"/>
  <c r="AG63" i="20"/>
  <c r="AE63" i="20"/>
  <c r="AD63" i="20"/>
  <c r="AC63" i="20"/>
  <c r="AB63" i="20"/>
  <c r="AK62" i="20"/>
  <c r="AJ62" i="20"/>
  <c r="AI62" i="20"/>
  <c r="AH62" i="20"/>
  <c r="AG62" i="20"/>
  <c r="AE62" i="20"/>
  <c r="AD62" i="20"/>
  <c r="AC62" i="20"/>
  <c r="AB62" i="20"/>
  <c r="AK61" i="20"/>
  <c r="AJ61" i="20"/>
  <c r="AI61" i="20"/>
  <c r="AH61" i="20"/>
  <c r="AG61" i="20"/>
  <c r="AE61" i="20"/>
  <c r="AD61" i="20"/>
  <c r="AC61" i="20"/>
  <c r="AB61" i="20"/>
  <c r="AK60" i="20"/>
  <c r="AJ60" i="20"/>
  <c r="AI60" i="20"/>
  <c r="AH60" i="20"/>
  <c r="AG60" i="20"/>
  <c r="AE60" i="20"/>
  <c r="AD60" i="20"/>
  <c r="AC60" i="20"/>
  <c r="AB60" i="20"/>
  <c r="AK59" i="20"/>
  <c r="AJ59" i="20"/>
  <c r="AI59" i="20"/>
  <c r="AH59" i="20"/>
  <c r="AG59" i="20"/>
  <c r="AE59" i="20"/>
  <c r="AD59" i="20"/>
  <c r="AC59" i="20"/>
  <c r="AB59" i="20"/>
  <c r="AK58" i="20"/>
  <c r="AJ58" i="20"/>
  <c r="AI58" i="20"/>
  <c r="AH58" i="20"/>
  <c r="AG58" i="20"/>
  <c r="AE58" i="20"/>
  <c r="AD58" i="20"/>
  <c r="AC58" i="20"/>
  <c r="AB58" i="20"/>
  <c r="AK57" i="20"/>
  <c r="AJ57" i="20"/>
  <c r="AI57" i="20"/>
  <c r="AH57" i="20"/>
  <c r="AG57" i="20"/>
  <c r="AE57" i="20"/>
  <c r="AD57" i="20"/>
  <c r="AC57" i="20"/>
  <c r="AB57" i="20"/>
  <c r="AK56" i="20"/>
  <c r="AJ56" i="20"/>
  <c r="AI56" i="20"/>
  <c r="AH56" i="20"/>
  <c r="AG56" i="20"/>
  <c r="AE56" i="20"/>
  <c r="AD56" i="20"/>
  <c r="AC56" i="20"/>
  <c r="AB56" i="20"/>
  <c r="AK55" i="20"/>
  <c r="AJ55" i="20"/>
  <c r="AI55" i="20"/>
  <c r="AH55" i="20"/>
  <c r="AG55" i="20"/>
  <c r="AE55" i="20"/>
  <c r="AD55" i="20"/>
  <c r="AC55" i="20"/>
  <c r="AB55" i="20"/>
  <c r="AK52" i="20"/>
  <c r="AJ52" i="20"/>
  <c r="AI52" i="20"/>
  <c r="AH52" i="20"/>
  <c r="AG52" i="20"/>
  <c r="AE52" i="20"/>
  <c r="AD52" i="20"/>
  <c r="AC52" i="20"/>
  <c r="AB52" i="20"/>
  <c r="AK51" i="20"/>
  <c r="AJ51" i="20"/>
  <c r="AI51" i="20"/>
  <c r="AH51" i="20"/>
  <c r="AG51" i="20"/>
  <c r="AE51" i="20"/>
  <c r="AD51" i="20"/>
  <c r="AC51" i="20"/>
  <c r="AB51" i="20"/>
  <c r="AK50" i="20"/>
  <c r="AJ50" i="20"/>
  <c r="AI50" i="20"/>
  <c r="AH50" i="20"/>
  <c r="AG50" i="20"/>
  <c r="AE50" i="20"/>
  <c r="AD50" i="20"/>
  <c r="AC50" i="20"/>
  <c r="AB50" i="20"/>
  <c r="AK49" i="20"/>
  <c r="AJ49" i="20"/>
  <c r="AI49" i="20"/>
  <c r="AH49" i="20"/>
  <c r="AG49" i="20"/>
  <c r="AE49" i="20"/>
  <c r="AD49" i="20"/>
  <c r="AC49" i="20"/>
  <c r="AB49" i="20"/>
  <c r="AK48" i="20"/>
  <c r="AJ48" i="20"/>
  <c r="AI48" i="20"/>
  <c r="AH48" i="20"/>
  <c r="AG48" i="20"/>
  <c r="AE48" i="20"/>
  <c r="AD48" i="20"/>
  <c r="AC48" i="20"/>
  <c r="AB48" i="20"/>
  <c r="AK44" i="20"/>
  <c r="AJ44" i="20"/>
  <c r="AI44" i="20"/>
  <c r="AH44" i="20"/>
  <c r="AG44" i="20"/>
  <c r="AE44" i="20"/>
  <c r="AD44" i="20"/>
  <c r="AC44" i="20"/>
  <c r="AB44" i="20"/>
  <c r="AK43" i="20"/>
  <c r="AJ43" i="20"/>
  <c r="AI43" i="20"/>
  <c r="AH43" i="20"/>
  <c r="AG43" i="20"/>
  <c r="AE43" i="20"/>
  <c r="AD43" i="20"/>
  <c r="AC43" i="20"/>
  <c r="AK42" i="20"/>
  <c r="AJ42" i="20"/>
  <c r="AI42" i="20"/>
  <c r="AH42" i="20"/>
  <c r="AG42" i="20"/>
  <c r="AE42" i="20"/>
  <c r="AD42" i="20"/>
  <c r="AC42" i="20"/>
  <c r="AK41" i="20"/>
  <c r="AJ41" i="20"/>
  <c r="AI41" i="20"/>
  <c r="AH41" i="20"/>
  <c r="AG41" i="20"/>
  <c r="AE41" i="20"/>
  <c r="AD41" i="20"/>
  <c r="AC41" i="20"/>
  <c r="AB41" i="20"/>
  <c r="AK40" i="20"/>
  <c r="AJ40" i="20"/>
  <c r="AI40" i="20"/>
  <c r="AH40" i="20"/>
  <c r="AG40" i="20"/>
  <c r="AE40" i="20"/>
  <c r="AD40" i="20"/>
  <c r="AC40" i="20"/>
  <c r="AB40" i="20"/>
  <c r="AK39" i="20"/>
  <c r="AJ39" i="20"/>
  <c r="AI39" i="20"/>
  <c r="AH39" i="20"/>
  <c r="AG39" i="20"/>
  <c r="AE39" i="20"/>
  <c r="AD39" i="20"/>
  <c r="AC39" i="20"/>
  <c r="AB39" i="20"/>
  <c r="AK38" i="20"/>
  <c r="AJ38" i="20"/>
  <c r="AI38" i="20"/>
  <c r="AH38" i="20"/>
  <c r="AG38" i="20"/>
  <c r="AE38" i="20"/>
  <c r="AD38" i="20"/>
  <c r="AC38" i="20"/>
  <c r="AB38" i="20"/>
  <c r="AK37" i="20"/>
  <c r="AJ37" i="20"/>
  <c r="AI37" i="20"/>
  <c r="AH37" i="20"/>
  <c r="AG37" i="20"/>
  <c r="AE37" i="20"/>
  <c r="AD37" i="20"/>
  <c r="AC37" i="20"/>
  <c r="AB37" i="20"/>
  <c r="AK35" i="20"/>
  <c r="AJ35" i="20"/>
  <c r="AI35" i="20"/>
  <c r="AH35" i="20"/>
  <c r="AG35" i="20"/>
  <c r="AE35" i="20"/>
  <c r="AD35" i="20"/>
  <c r="AC35" i="20"/>
  <c r="AB35" i="20"/>
  <c r="AK34" i="20"/>
  <c r="AJ34" i="20"/>
  <c r="AI34" i="20"/>
  <c r="AH34" i="20"/>
  <c r="AG34" i="20"/>
  <c r="AE34" i="20"/>
  <c r="AD34" i="20"/>
  <c r="AC34" i="20"/>
  <c r="AB34" i="20"/>
  <c r="AK33" i="20"/>
  <c r="AJ33" i="20"/>
  <c r="AI33" i="20"/>
  <c r="AH33" i="20"/>
  <c r="AG33" i="20"/>
  <c r="AE33" i="20"/>
  <c r="AD33" i="20"/>
  <c r="AC33" i="20"/>
  <c r="AB33" i="20"/>
  <c r="AK32" i="20"/>
  <c r="AJ32" i="20"/>
  <c r="AI32" i="20"/>
  <c r="AH32" i="20"/>
  <c r="AG32" i="20"/>
  <c r="AE32" i="20"/>
  <c r="AD32" i="20"/>
  <c r="AC32" i="20"/>
  <c r="AB32" i="20"/>
  <c r="AB15" i="20"/>
  <c r="AC15" i="20"/>
  <c r="AD15" i="20"/>
  <c r="AE15" i="20"/>
  <c r="AG15" i="20"/>
  <c r="AH15" i="20"/>
  <c r="AI15" i="20"/>
  <c r="AJ15" i="20"/>
  <c r="AK15" i="20"/>
  <c r="AB16" i="20"/>
  <c r="AB124" i="20" s="1"/>
  <c r="AC16" i="20"/>
  <c r="AD16" i="20"/>
  <c r="AE16" i="20"/>
  <c r="AG16" i="20"/>
  <c r="AH16" i="20"/>
  <c r="AI16" i="20"/>
  <c r="AJ16" i="20"/>
  <c r="AK16" i="20"/>
  <c r="AB17" i="20"/>
  <c r="AC17" i="20"/>
  <c r="AD17" i="20"/>
  <c r="AE17" i="20"/>
  <c r="AG17" i="20"/>
  <c r="AH17" i="20"/>
  <c r="AI17" i="20"/>
  <c r="AJ17" i="20"/>
  <c r="AK17" i="20"/>
  <c r="AB18" i="20"/>
  <c r="AC18" i="20"/>
  <c r="AD18" i="20"/>
  <c r="AE18" i="20"/>
  <c r="AG18" i="20"/>
  <c r="AH18" i="20"/>
  <c r="AI18" i="20"/>
  <c r="AJ18" i="20"/>
  <c r="AK18" i="20"/>
  <c r="AB19" i="20"/>
  <c r="AC19" i="20"/>
  <c r="AD19" i="20"/>
  <c r="AE19" i="20"/>
  <c r="AG19" i="20"/>
  <c r="AH19" i="20"/>
  <c r="AI19" i="20"/>
  <c r="AJ19" i="20"/>
  <c r="AK19" i="20"/>
  <c r="AB20" i="20"/>
  <c r="AC20" i="20"/>
  <c r="AD20" i="20"/>
  <c r="AE20" i="20"/>
  <c r="AG20" i="20"/>
  <c r="AH20" i="20"/>
  <c r="AI20" i="20"/>
  <c r="AJ20" i="20"/>
  <c r="AK20" i="20"/>
  <c r="AB21" i="20"/>
  <c r="AC21" i="20"/>
  <c r="AD21" i="20"/>
  <c r="AE21" i="20"/>
  <c r="AG21" i="20"/>
  <c r="AH21" i="20"/>
  <c r="AI21" i="20"/>
  <c r="AJ21" i="20"/>
  <c r="AK21" i="20"/>
  <c r="AB22" i="20"/>
  <c r="AC22" i="20"/>
  <c r="AD22" i="20"/>
  <c r="AE22" i="20"/>
  <c r="AG22" i="20"/>
  <c r="AH22" i="20"/>
  <c r="AI22" i="20"/>
  <c r="AJ22" i="20"/>
  <c r="AK22" i="20"/>
  <c r="AB27" i="20"/>
  <c r="AC27" i="20"/>
  <c r="AD27" i="20"/>
  <c r="AE27" i="20"/>
  <c r="AG27" i="20"/>
  <c r="AH27" i="20"/>
  <c r="AI27" i="20"/>
  <c r="AJ27" i="20"/>
  <c r="AK27" i="20"/>
  <c r="AB28" i="20"/>
  <c r="AC28" i="20"/>
  <c r="AD28" i="20"/>
  <c r="AE28" i="20"/>
  <c r="AG28" i="20"/>
  <c r="AH28" i="20"/>
  <c r="AI28" i="20"/>
  <c r="AJ28" i="20"/>
  <c r="AK28" i="20"/>
  <c r="AB29" i="20"/>
  <c r="AC29" i="20"/>
  <c r="AD29" i="20"/>
  <c r="AE29" i="20"/>
  <c r="AG29" i="20"/>
  <c r="AH29" i="20"/>
  <c r="AI29" i="20"/>
  <c r="AJ29" i="20"/>
  <c r="AK29" i="20"/>
  <c r="AB14" i="20"/>
  <c r="AC14" i="20"/>
  <c r="AD14" i="20"/>
  <c r="AE14" i="20"/>
  <c r="AG14" i="20"/>
  <c r="AH14" i="20"/>
  <c r="AI14" i="20"/>
  <c r="AJ14" i="20"/>
  <c r="AK14" i="20"/>
  <c r="Q113" i="20"/>
  <c r="Q112" i="20" s="1"/>
  <c r="R113" i="20"/>
  <c r="R112" i="20" s="1"/>
  <c r="S113" i="20"/>
  <c r="S112" i="20" s="1"/>
  <c r="T113" i="20"/>
  <c r="T112" i="20" s="1"/>
  <c r="V113" i="20"/>
  <c r="V112" i="20" s="1"/>
  <c r="W113" i="20"/>
  <c r="W112" i="20" s="1"/>
  <c r="X113" i="20"/>
  <c r="X112" i="20" s="1"/>
  <c r="Y113" i="20"/>
  <c r="Y112" i="20" s="1"/>
  <c r="Z113" i="20"/>
  <c r="Z112" i="20" s="1"/>
  <c r="Q108" i="20"/>
  <c r="Q107" i="20" s="1"/>
  <c r="R108" i="20"/>
  <c r="R107" i="20" s="1"/>
  <c r="S108" i="20"/>
  <c r="S107" i="20" s="1"/>
  <c r="T108" i="20"/>
  <c r="T107" i="20" s="1"/>
  <c r="V108" i="20"/>
  <c r="V107" i="20" s="1"/>
  <c r="W108" i="20"/>
  <c r="W107" i="20" s="1"/>
  <c r="X108" i="20"/>
  <c r="X107" i="20" s="1"/>
  <c r="Y108" i="20"/>
  <c r="Y107" i="20" s="1"/>
  <c r="Z108" i="20"/>
  <c r="Z107" i="20" s="1"/>
  <c r="Q92" i="20"/>
  <c r="Q91" i="20" s="1"/>
  <c r="R92" i="20"/>
  <c r="R91" i="20" s="1"/>
  <c r="S92" i="20"/>
  <c r="S91" i="20" s="1"/>
  <c r="T92" i="20"/>
  <c r="T91" i="20" s="1"/>
  <c r="V92" i="20"/>
  <c r="V91" i="20" s="1"/>
  <c r="W92" i="20"/>
  <c r="W91" i="20" s="1"/>
  <c r="X92" i="20"/>
  <c r="X91" i="20" s="1"/>
  <c r="Y92" i="20"/>
  <c r="Y91" i="20" s="1"/>
  <c r="Z92" i="20"/>
  <c r="Z91" i="20" s="1"/>
  <c r="Q84" i="20"/>
  <c r="Q83" i="20" s="1"/>
  <c r="R84" i="20"/>
  <c r="R83" i="20" s="1"/>
  <c r="S84" i="20"/>
  <c r="S83" i="20" s="1"/>
  <c r="T84" i="20"/>
  <c r="T83" i="20" s="1"/>
  <c r="V84" i="20"/>
  <c r="V83" i="20" s="1"/>
  <c r="W84" i="20"/>
  <c r="W83" i="20" s="1"/>
  <c r="X84" i="20"/>
  <c r="X83" i="20" s="1"/>
  <c r="Y84" i="20"/>
  <c r="Y83" i="20" s="1"/>
  <c r="Z84" i="20"/>
  <c r="Z83" i="20" s="1"/>
  <c r="Q74" i="20"/>
  <c r="Q73" i="20" s="1"/>
  <c r="R74" i="20"/>
  <c r="R73" i="20" s="1"/>
  <c r="S74" i="20"/>
  <c r="S73" i="20" s="1"/>
  <c r="T74" i="20"/>
  <c r="T73" i="20" s="1"/>
  <c r="V74" i="20"/>
  <c r="V73" i="20" s="1"/>
  <c r="W74" i="20"/>
  <c r="W73" i="20" s="1"/>
  <c r="X74" i="20"/>
  <c r="X73" i="20" s="1"/>
  <c r="Y74" i="20"/>
  <c r="Y73" i="20" s="1"/>
  <c r="Z74" i="20"/>
  <c r="Z73" i="20" s="1"/>
  <c r="Q54" i="20"/>
  <c r="Q53" i="20" s="1"/>
  <c r="R54" i="20"/>
  <c r="R53" i="20" s="1"/>
  <c r="S54" i="20"/>
  <c r="S53" i="20" s="1"/>
  <c r="T54" i="20"/>
  <c r="T53" i="20" s="1"/>
  <c r="V54" i="20"/>
  <c r="V53" i="20" s="1"/>
  <c r="W54" i="20"/>
  <c r="W53" i="20" s="1"/>
  <c r="X54" i="20"/>
  <c r="X53" i="20" s="1"/>
  <c r="Y54" i="20"/>
  <c r="Y53" i="20" s="1"/>
  <c r="Z54" i="20"/>
  <c r="Z53" i="20" s="1"/>
  <c r="V30" i="20"/>
  <c r="Q13" i="20"/>
  <c r="Q12" i="20" s="1"/>
  <c r="R13" i="20"/>
  <c r="R12" i="20" s="1"/>
  <c r="S13" i="20"/>
  <c r="S12" i="20" s="1"/>
  <c r="T13" i="20"/>
  <c r="T12" i="20" s="1"/>
  <c r="V13" i="20"/>
  <c r="V12" i="20" s="1"/>
  <c r="W13" i="20"/>
  <c r="W12" i="20" s="1"/>
  <c r="X13" i="20"/>
  <c r="X12" i="20" s="1"/>
  <c r="Y13" i="20"/>
  <c r="Y12" i="20" s="1"/>
  <c r="Z13" i="20"/>
  <c r="Z12" i="20" s="1"/>
  <c r="U115" i="20"/>
  <c r="U117" i="20"/>
  <c r="U140" i="20" s="1"/>
  <c r="P140" i="20"/>
  <c r="U114" i="20"/>
  <c r="AF114" i="20" s="1"/>
  <c r="U111" i="20"/>
  <c r="AF111" i="20" s="1"/>
  <c r="P130" i="20"/>
  <c r="U110" i="20"/>
  <c r="AF110" i="20" s="1"/>
  <c r="AA110" i="20"/>
  <c r="U109" i="20"/>
  <c r="U106" i="20"/>
  <c r="U129" i="20" s="1"/>
  <c r="U104" i="20"/>
  <c r="U103" i="20"/>
  <c r="AF103" i="20" s="1"/>
  <c r="AA103" i="20"/>
  <c r="U132" i="20"/>
  <c r="P132" i="20"/>
  <c r="AA99" i="20"/>
  <c r="AL99" i="20" s="1"/>
  <c r="AF95" i="20"/>
  <c r="AF94" i="20"/>
  <c r="U93" i="20"/>
  <c r="U90" i="20"/>
  <c r="AF90" i="20" s="1"/>
  <c r="AA90" i="20"/>
  <c r="U89" i="20"/>
  <c r="AA89" i="20"/>
  <c r="U88" i="20"/>
  <c r="AF88" i="20" s="1"/>
  <c r="U87" i="20"/>
  <c r="AF87" i="20" s="1"/>
  <c r="U86" i="20"/>
  <c r="AF86" i="20" s="1"/>
  <c r="U85" i="20"/>
  <c r="AF85" i="20" s="1"/>
  <c r="AA80" i="20"/>
  <c r="BM80" i="20" s="1"/>
  <c r="AM80" i="20" s="1"/>
  <c r="U79" i="20"/>
  <c r="AF79" i="20" s="1"/>
  <c r="AA79" i="20"/>
  <c r="BM79" i="20" s="1"/>
  <c r="AM79" i="20" s="1"/>
  <c r="U78" i="20"/>
  <c r="AF78" i="20" s="1"/>
  <c r="AA78" i="20"/>
  <c r="BM78" i="20" s="1"/>
  <c r="AM78" i="20" s="1"/>
  <c r="U77" i="20"/>
  <c r="U76" i="20"/>
  <c r="U75" i="20"/>
  <c r="AF75" i="20" s="1"/>
  <c r="U72" i="20"/>
  <c r="AF72" i="20" s="1"/>
  <c r="AA72" i="20"/>
  <c r="U70" i="20"/>
  <c r="U69" i="20"/>
  <c r="AF69" i="20" s="1"/>
  <c r="AA69" i="20"/>
  <c r="BM69" i="20" s="1"/>
  <c r="AM69" i="20" s="1"/>
  <c r="U68" i="20"/>
  <c r="AF68" i="20" s="1"/>
  <c r="AA68" i="20"/>
  <c r="AA67" i="20"/>
  <c r="U65" i="20"/>
  <c r="U64" i="20"/>
  <c r="AF64" i="20" s="1"/>
  <c r="AA64" i="20"/>
  <c r="BM64" i="20" s="1"/>
  <c r="AM64" i="20" s="1"/>
  <c r="U63" i="20"/>
  <c r="AF63" i="20" s="1"/>
  <c r="AA63" i="20"/>
  <c r="BM63" i="20" s="1"/>
  <c r="AM63" i="20" s="1"/>
  <c r="U62" i="20"/>
  <c r="AF62" i="20" s="1"/>
  <c r="AA62" i="20"/>
  <c r="BM62" i="20" s="1"/>
  <c r="AM62" i="20" s="1"/>
  <c r="U61" i="20"/>
  <c r="AA61" i="20"/>
  <c r="U60" i="20"/>
  <c r="AF60" i="20" s="1"/>
  <c r="AA60" i="20"/>
  <c r="BM60" i="20" s="1"/>
  <c r="AM60" i="20" s="1"/>
  <c r="U59" i="20"/>
  <c r="AF59" i="20" s="1"/>
  <c r="AA59" i="20"/>
  <c r="U58" i="20"/>
  <c r="AF58" i="20" s="1"/>
  <c r="AA58" i="20"/>
  <c r="BM58" i="20" s="1"/>
  <c r="AM58" i="20" s="1"/>
  <c r="U57" i="20"/>
  <c r="U56" i="20"/>
  <c r="AA56" i="20"/>
  <c r="BM56" i="20" s="1"/>
  <c r="AM56" i="20" s="1"/>
  <c r="U55" i="20"/>
  <c r="AF55" i="20" s="1"/>
  <c r="AA55" i="20"/>
  <c r="BM55" i="20" s="1"/>
  <c r="AM55" i="20" s="1"/>
  <c r="U52" i="20"/>
  <c r="AF52" i="20" s="1"/>
  <c r="AA52" i="20"/>
  <c r="BM52" i="20" s="1"/>
  <c r="AM52" i="20" s="1"/>
  <c r="U51" i="20"/>
  <c r="U50" i="20"/>
  <c r="AA50" i="20"/>
  <c r="BM50" i="20" s="1"/>
  <c r="AM50" i="20" s="1"/>
  <c r="U49" i="20"/>
  <c r="AF49" i="20" s="1"/>
  <c r="U48" i="20"/>
  <c r="AA48" i="20"/>
  <c r="U44" i="20"/>
  <c r="U43" i="20"/>
  <c r="AF43" i="20" s="1"/>
  <c r="AM43" i="20"/>
  <c r="U42" i="20"/>
  <c r="AF42" i="20" s="1"/>
  <c r="AM42" i="20"/>
  <c r="U41" i="20"/>
  <c r="AF41" i="20" s="1"/>
  <c r="AA41" i="20"/>
  <c r="U40" i="20"/>
  <c r="AA40" i="20"/>
  <c r="U39" i="20"/>
  <c r="AF39" i="20" s="1"/>
  <c r="AA39" i="20"/>
  <c r="U38" i="20"/>
  <c r="AF38" i="20" s="1"/>
  <c r="AA38" i="20"/>
  <c r="U37" i="20"/>
  <c r="AF37" i="20" s="1"/>
  <c r="U35" i="20"/>
  <c r="AA35" i="20"/>
  <c r="BM35" i="20" s="1"/>
  <c r="U34" i="20"/>
  <c r="AF34" i="20" s="1"/>
  <c r="AA34" i="20"/>
  <c r="BM34" i="20" s="1"/>
  <c r="U33" i="20"/>
  <c r="AF33" i="20" s="1"/>
  <c r="AA33" i="20"/>
  <c r="BM33" i="20" s="1"/>
  <c r="U32" i="20"/>
  <c r="U15" i="20"/>
  <c r="U16" i="20"/>
  <c r="U17" i="20"/>
  <c r="AA18" i="20"/>
  <c r="U18" i="20"/>
  <c r="AF18" i="20" s="1"/>
  <c r="AA19" i="20"/>
  <c r="U19" i="20"/>
  <c r="AF19" i="20" s="1"/>
  <c r="U20" i="20"/>
  <c r="AA21" i="20"/>
  <c r="AF21" i="20"/>
  <c r="AA22" i="20"/>
  <c r="BM22" i="20" s="1"/>
  <c r="AF22" i="20"/>
  <c r="U26" i="20"/>
  <c r="AF26" i="20" s="1"/>
  <c r="AL26" i="20" s="1"/>
  <c r="P135" i="20"/>
  <c r="U27" i="20"/>
  <c r="U135" i="20" s="1"/>
  <c r="U28" i="20"/>
  <c r="AF28" i="20" s="1"/>
  <c r="U29" i="20"/>
  <c r="AF29" i="20" s="1"/>
  <c r="U14" i="20"/>
  <c r="F122" i="20"/>
  <c r="G122" i="20"/>
  <c r="H122" i="20"/>
  <c r="I122" i="20"/>
  <c r="K122" i="20"/>
  <c r="L122" i="20"/>
  <c r="M122" i="20"/>
  <c r="N122" i="20"/>
  <c r="O122" i="20"/>
  <c r="Q122" i="20"/>
  <c r="R122" i="20"/>
  <c r="S122" i="20"/>
  <c r="T122" i="20"/>
  <c r="V122" i="20"/>
  <c r="W122" i="20"/>
  <c r="X122" i="20"/>
  <c r="Y122" i="20"/>
  <c r="Z122" i="20"/>
  <c r="F123" i="20"/>
  <c r="G123" i="20"/>
  <c r="H123" i="20"/>
  <c r="I123" i="20"/>
  <c r="K123" i="20"/>
  <c r="L123" i="20"/>
  <c r="M123" i="20"/>
  <c r="N123" i="20"/>
  <c r="O123" i="20"/>
  <c r="Q123" i="20"/>
  <c r="R123" i="20"/>
  <c r="S123" i="20"/>
  <c r="T123" i="20"/>
  <c r="V123" i="20"/>
  <c r="W123" i="20"/>
  <c r="X123" i="20"/>
  <c r="Y123" i="20"/>
  <c r="Z123" i="20"/>
  <c r="F125" i="20"/>
  <c r="G125" i="20"/>
  <c r="H125" i="20"/>
  <c r="I125" i="20"/>
  <c r="K125" i="20"/>
  <c r="L125" i="20"/>
  <c r="M125" i="20"/>
  <c r="N125" i="20"/>
  <c r="O125" i="20"/>
  <c r="Q125" i="20"/>
  <c r="R125" i="20"/>
  <c r="S125" i="20"/>
  <c r="T125" i="20"/>
  <c r="V125" i="20"/>
  <c r="W125" i="20"/>
  <c r="X125" i="20"/>
  <c r="Y125" i="20"/>
  <c r="Z125" i="20"/>
  <c r="F127" i="20"/>
  <c r="G127" i="20"/>
  <c r="H127" i="20"/>
  <c r="I127" i="20"/>
  <c r="K127" i="20"/>
  <c r="L127" i="20"/>
  <c r="M127" i="20"/>
  <c r="N127" i="20"/>
  <c r="O127" i="20"/>
  <c r="Q127" i="20"/>
  <c r="R127" i="20"/>
  <c r="S127" i="20"/>
  <c r="T127" i="20"/>
  <c r="V127" i="20"/>
  <c r="W127" i="20"/>
  <c r="X127" i="20"/>
  <c r="Y127" i="20"/>
  <c r="Z127" i="20"/>
  <c r="E128" i="20"/>
  <c r="F128" i="20"/>
  <c r="G128" i="20"/>
  <c r="H128" i="20"/>
  <c r="I128" i="20"/>
  <c r="K128" i="20"/>
  <c r="L128" i="20"/>
  <c r="M128" i="20"/>
  <c r="N128" i="20"/>
  <c r="O128" i="20"/>
  <c r="Q128" i="20"/>
  <c r="R128" i="20"/>
  <c r="S128" i="20"/>
  <c r="T128" i="20"/>
  <c r="V128" i="20"/>
  <c r="W128" i="20"/>
  <c r="X128" i="20"/>
  <c r="Y128" i="20"/>
  <c r="Z128" i="20"/>
  <c r="F130" i="20"/>
  <c r="G130" i="20"/>
  <c r="H130" i="20"/>
  <c r="I130" i="20"/>
  <c r="J130" i="20"/>
  <c r="K130" i="20"/>
  <c r="L130" i="20"/>
  <c r="M130" i="20"/>
  <c r="N130" i="20"/>
  <c r="O130" i="20"/>
  <c r="Q130" i="20"/>
  <c r="R130" i="20"/>
  <c r="S130" i="20"/>
  <c r="T130" i="20"/>
  <c r="V130" i="20"/>
  <c r="W130" i="20"/>
  <c r="X130" i="20"/>
  <c r="Y130" i="20"/>
  <c r="Z130" i="20"/>
  <c r="F135" i="20"/>
  <c r="G135" i="20"/>
  <c r="H135" i="20"/>
  <c r="I135" i="20"/>
  <c r="K135" i="20"/>
  <c r="L135" i="20"/>
  <c r="M135" i="20"/>
  <c r="N135" i="20"/>
  <c r="O135" i="20"/>
  <c r="Q135" i="20"/>
  <c r="R135" i="20"/>
  <c r="S135" i="20"/>
  <c r="T135" i="20"/>
  <c r="V135" i="20"/>
  <c r="W135" i="20"/>
  <c r="X135" i="20"/>
  <c r="Y135" i="20"/>
  <c r="Z135" i="20"/>
  <c r="F136" i="20"/>
  <c r="G136" i="20"/>
  <c r="H136" i="20"/>
  <c r="I136" i="20"/>
  <c r="K136" i="20"/>
  <c r="L136" i="20"/>
  <c r="M136" i="20"/>
  <c r="N136" i="20"/>
  <c r="O136" i="20"/>
  <c r="Q136" i="20"/>
  <c r="R136" i="20"/>
  <c r="S136" i="20"/>
  <c r="T136" i="20"/>
  <c r="V136" i="20"/>
  <c r="W136" i="20"/>
  <c r="X136" i="20"/>
  <c r="Y136" i="20"/>
  <c r="Z136" i="20"/>
  <c r="E138" i="20"/>
  <c r="F138" i="20"/>
  <c r="G138" i="20"/>
  <c r="H138" i="20"/>
  <c r="I138" i="20"/>
  <c r="K138" i="20"/>
  <c r="L138" i="20"/>
  <c r="M138" i="20"/>
  <c r="N138" i="20"/>
  <c r="O138" i="20"/>
  <c r="Q138" i="20"/>
  <c r="R138" i="20"/>
  <c r="S138" i="20"/>
  <c r="T138" i="20"/>
  <c r="V138" i="20"/>
  <c r="W138" i="20"/>
  <c r="X138" i="20"/>
  <c r="Y138" i="20"/>
  <c r="Z138" i="20"/>
  <c r="E140" i="20"/>
  <c r="F140" i="20"/>
  <c r="G140" i="20"/>
  <c r="H140" i="20"/>
  <c r="I140" i="20"/>
  <c r="J140" i="20"/>
  <c r="K140" i="20"/>
  <c r="L140" i="20"/>
  <c r="M140" i="20"/>
  <c r="N140" i="20"/>
  <c r="O140" i="20"/>
  <c r="Q140" i="20"/>
  <c r="R140" i="20"/>
  <c r="S140" i="20"/>
  <c r="T140" i="20"/>
  <c r="V140" i="20"/>
  <c r="W140" i="20"/>
  <c r="X140" i="20"/>
  <c r="Y140" i="20"/>
  <c r="Z140" i="20"/>
  <c r="E130" i="20"/>
  <c r="AA97" i="20"/>
  <c r="AA95" i="20"/>
  <c r="AA93" i="20"/>
  <c r="AA87" i="20"/>
  <c r="AA82" i="20"/>
  <c r="AF80" i="20"/>
  <c r="AA77" i="20"/>
  <c r="BM77" i="20" s="1"/>
  <c r="AM77" i="20" s="1"/>
  <c r="AA75" i="20"/>
  <c r="BM75" i="20" s="1"/>
  <c r="AM75" i="20" s="1"/>
  <c r="AA70" i="20"/>
  <c r="AF67" i="20"/>
  <c r="AA65" i="20"/>
  <c r="BM65" i="20" s="1"/>
  <c r="AM65" i="20" s="1"/>
  <c r="AA57" i="20"/>
  <c r="BM57" i="20" s="1"/>
  <c r="AM57" i="20" s="1"/>
  <c r="AA44" i="20"/>
  <c r="BM44" i="20" s="1"/>
  <c r="AA37" i="20"/>
  <c r="J135" i="20"/>
  <c r="E135" i="20"/>
  <c r="J125" i="20"/>
  <c r="E122" i="20"/>
  <c r="P15" i="8" l="1"/>
  <c r="P49" i="8"/>
  <c r="AC124" i="20"/>
  <c r="AH126" i="20"/>
  <c r="AC126" i="20"/>
  <c r="BM38" i="20"/>
  <c r="AM38" i="20" s="1"/>
  <c r="BM39" i="20"/>
  <c r="AM39" i="20" s="1"/>
  <c r="BM40" i="20"/>
  <c r="AM40" i="20" s="1"/>
  <c r="BM41" i="20"/>
  <c r="AM41" i="20" s="1"/>
  <c r="AJ124" i="20"/>
  <c r="AE124" i="20"/>
  <c r="BM37" i="20"/>
  <c r="AM37" i="20" s="1"/>
  <c r="AK126" i="20"/>
  <c r="AG126" i="20"/>
  <c r="AI124" i="20"/>
  <c r="AD124" i="20"/>
  <c r="BM70" i="20"/>
  <c r="AM70" i="20" s="1"/>
  <c r="U124" i="20"/>
  <c r="U126" i="20"/>
  <c r="AJ126" i="20"/>
  <c r="AE126" i="20"/>
  <c r="AH124" i="20"/>
  <c r="AB126" i="20"/>
  <c r="BM72" i="20"/>
  <c r="AM72" i="20" s="1"/>
  <c r="AI126" i="20"/>
  <c r="AD126" i="20"/>
  <c r="AK124" i="20"/>
  <c r="AG124" i="20"/>
  <c r="AM44" i="20"/>
  <c r="AM33" i="20"/>
  <c r="BM48" i="20"/>
  <c r="AM48" i="20" s="1"/>
  <c r="AK129" i="20"/>
  <c r="AC129" i="20"/>
  <c r="AH129" i="20"/>
  <c r="AG129" i="20"/>
  <c r="AD129" i="20"/>
  <c r="AI129" i="20"/>
  <c r="AB129" i="20"/>
  <c r="AE129" i="20"/>
  <c r="AJ129" i="20"/>
  <c r="U138" i="20"/>
  <c r="AF115" i="20"/>
  <c r="AF106" i="20"/>
  <c r="U128" i="20"/>
  <c r="P123" i="20"/>
  <c r="U108" i="20"/>
  <c r="U107" i="20" s="1"/>
  <c r="S118" i="20"/>
  <c r="AF104" i="20"/>
  <c r="BP104" i="20" s="1"/>
  <c r="BP137" i="20" s="1"/>
  <c r="U137" i="20"/>
  <c r="U92" i="20"/>
  <c r="U91" i="20" s="1"/>
  <c r="BM67" i="20"/>
  <c r="AM67" i="20" s="1"/>
  <c r="BP67" i="20"/>
  <c r="AN67" i="20" s="1"/>
  <c r="BM61" i="20"/>
  <c r="AA100" i="20"/>
  <c r="AA132" i="20" s="1"/>
  <c r="AA104" i="20"/>
  <c r="AJ134" i="20"/>
  <c r="AE134" i="20"/>
  <c r="AB131" i="20"/>
  <c r="AG131" i="20"/>
  <c r="AK131" i="20"/>
  <c r="U131" i="20"/>
  <c r="U54" i="20"/>
  <c r="U53" i="20" s="1"/>
  <c r="U74" i="20"/>
  <c r="U73" i="20" s="1"/>
  <c r="AA24" i="20"/>
  <c r="P131" i="20"/>
  <c r="AF117" i="20"/>
  <c r="P136" i="20"/>
  <c r="U134" i="20"/>
  <c r="AI134" i="20"/>
  <c r="AD134" i="20"/>
  <c r="AC131" i="20"/>
  <c r="AH131" i="20"/>
  <c r="AA20" i="20"/>
  <c r="AA134" i="20" s="1"/>
  <c r="P134" i="20"/>
  <c r="AA16" i="20"/>
  <c r="AA124" i="20" s="1"/>
  <c r="AH134" i="20"/>
  <c r="AC134" i="20"/>
  <c r="AD131" i="20"/>
  <c r="AI131" i="20"/>
  <c r="AM35" i="20"/>
  <c r="AK134" i="20"/>
  <c r="AG134" i="20"/>
  <c r="AB134" i="20"/>
  <c r="AE131" i="20"/>
  <c r="AJ131" i="20"/>
  <c r="BM103" i="20"/>
  <c r="AM103" i="20" s="1"/>
  <c r="BM110" i="20"/>
  <c r="AM110" i="20" s="1"/>
  <c r="BM87" i="20"/>
  <c r="AM87" i="20" s="1"/>
  <c r="BM95" i="20"/>
  <c r="AM95" i="20" s="1"/>
  <c r="BM99" i="20"/>
  <c r="AM99" i="20" s="1"/>
  <c r="BM89" i="20"/>
  <c r="AM89" i="20" s="1"/>
  <c r="BM90" i="20"/>
  <c r="AM90" i="20" s="1"/>
  <c r="U31" i="20"/>
  <c r="U30" i="20" s="1"/>
  <c r="BM21" i="20"/>
  <c r="AM21" i="20" s="1"/>
  <c r="AM22" i="20"/>
  <c r="BM19" i="20"/>
  <c r="AM19" i="20" s="1"/>
  <c r="BM18" i="20"/>
  <c r="AM18" i="20" s="1"/>
  <c r="BM82" i="20"/>
  <c r="AM82" i="20" s="1"/>
  <c r="BM93" i="20"/>
  <c r="AM93" i="20" s="1"/>
  <c r="BM97" i="20"/>
  <c r="AM97" i="20" s="1"/>
  <c r="BM68" i="20"/>
  <c r="BM59" i="20"/>
  <c r="AM59" i="20" s="1"/>
  <c r="AM34" i="20"/>
  <c r="P125" i="20"/>
  <c r="W141" i="20"/>
  <c r="U127" i="20"/>
  <c r="AA29" i="20"/>
  <c r="AA17" i="20"/>
  <c r="AF100" i="20"/>
  <c r="AF132" i="20" s="1"/>
  <c r="X141" i="20"/>
  <c r="P127" i="20"/>
  <c r="AA94" i="20"/>
  <c r="AA109" i="20"/>
  <c r="G141" i="20"/>
  <c r="AG31" i="20"/>
  <c r="AK31" i="20"/>
  <c r="AJ31" i="20"/>
  <c r="N141" i="20"/>
  <c r="H141" i="20"/>
  <c r="AD31" i="20"/>
  <c r="K141" i="20"/>
  <c r="J136" i="20"/>
  <c r="U125" i="20"/>
  <c r="U123" i="20"/>
  <c r="U13" i="20"/>
  <c r="U12" i="20" s="1"/>
  <c r="AA88" i="20"/>
  <c r="P128" i="20"/>
  <c r="AF27" i="20"/>
  <c r="AC31" i="20"/>
  <c r="J93" i="8"/>
  <c r="AF50" i="20"/>
  <c r="J128" i="20"/>
  <c r="AF56" i="20"/>
  <c r="J138" i="20"/>
  <c r="Q141" i="20"/>
  <c r="I141" i="20"/>
  <c r="AF17" i="20"/>
  <c r="AB31" i="20"/>
  <c r="AF32" i="20"/>
  <c r="AA49" i="20"/>
  <c r="O141" i="20"/>
  <c r="O143" i="20" s="1"/>
  <c r="AF48" i="20"/>
  <c r="AN48" i="20" s="1"/>
  <c r="AA14" i="20"/>
  <c r="J122" i="20"/>
  <c r="AF14" i="20"/>
  <c r="AF16" i="20"/>
  <c r="AF76" i="20"/>
  <c r="J127" i="20"/>
  <c r="T141" i="20"/>
  <c r="L141" i="20"/>
  <c r="J123" i="20"/>
  <c r="F141" i="20"/>
  <c r="AH31" i="20"/>
  <c r="AA117" i="20"/>
  <c r="AA28" i="20"/>
  <c r="E136" i="20"/>
  <c r="AA27" i="20"/>
  <c r="AF20" i="20"/>
  <c r="AF134" i="20" s="1"/>
  <c r="AA51" i="20"/>
  <c r="BM51" i="20" s="1"/>
  <c r="AM51" i="20" s="1"/>
  <c r="AA111" i="20"/>
  <c r="V141" i="20"/>
  <c r="M141" i="20"/>
  <c r="E123" i="20"/>
  <c r="E125" i="20"/>
  <c r="AF35" i="20"/>
  <c r="AF40" i="20"/>
  <c r="AF44" i="20"/>
  <c r="AN44" i="20" s="1"/>
  <c r="AF51" i="20"/>
  <c r="AF57" i="20"/>
  <c r="AF61" i="20"/>
  <c r="AF65" i="20"/>
  <c r="AF70" i="20"/>
  <c r="AF77" i="20"/>
  <c r="AF82" i="20"/>
  <c r="AA106" i="20"/>
  <c r="AA129" i="20" s="1"/>
  <c r="AF109" i="20"/>
  <c r="U130" i="20"/>
  <c r="Y141" i="20"/>
  <c r="U122" i="20"/>
  <c r="U136" i="20"/>
  <c r="AA85" i="20"/>
  <c r="AA15" i="20"/>
  <c r="AF93" i="20"/>
  <c r="AF97" i="20"/>
  <c r="BP97" i="20" s="1"/>
  <c r="AN97" i="20" s="1"/>
  <c r="H93" i="8"/>
  <c r="AA86" i="20"/>
  <c r="Z141" i="20"/>
  <c r="AF15" i="20"/>
  <c r="AA76" i="20"/>
  <c r="BM76" i="20" s="1"/>
  <c r="AM76" i="20" s="1"/>
  <c r="E127" i="20"/>
  <c r="S141" i="20"/>
  <c r="U113" i="20"/>
  <c r="U112" i="20" s="1"/>
  <c r="AA32" i="20"/>
  <c r="BM32" i="20" s="1"/>
  <c r="AE31" i="20"/>
  <c r="AI31" i="20"/>
  <c r="I93" i="8"/>
  <c r="AF89" i="20"/>
  <c r="U84" i="20"/>
  <c r="U83" i="20" s="1"/>
  <c r="E118" i="20"/>
  <c r="F118" i="20"/>
  <c r="Z118" i="20"/>
  <c r="X118" i="20"/>
  <c r="V118" i="20"/>
  <c r="T118" i="20"/>
  <c r="R118" i="20"/>
  <c r="N118" i="20"/>
  <c r="L118" i="20"/>
  <c r="J118" i="20"/>
  <c r="H118" i="20"/>
  <c r="Y118" i="20"/>
  <c r="W118" i="20"/>
  <c r="Q118" i="20"/>
  <c r="M118" i="20"/>
  <c r="K118" i="20"/>
  <c r="I118" i="20"/>
  <c r="G118" i="20"/>
  <c r="R141" i="20"/>
  <c r="AF137" i="20" l="1"/>
  <c r="AA126" i="20"/>
  <c r="AF126" i="20"/>
  <c r="AM68" i="20"/>
  <c r="AF124" i="20"/>
  <c r="BM49" i="20"/>
  <c r="AM49" i="20" s="1"/>
  <c r="AL24" i="20"/>
  <c r="BM24" i="20"/>
  <c r="BM131" i="20" s="1"/>
  <c r="AF129" i="20"/>
  <c r="BM100" i="20"/>
  <c r="BM132" i="20" s="1"/>
  <c r="BP115" i="20"/>
  <c r="BM20" i="20"/>
  <c r="T143" i="20"/>
  <c r="BM104" i="20"/>
  <c r="BM137" i="20" s="1"/>
  <c r="AA137" i="20"/>
  <c r="AM61" i="20"/>
  <c r="X143" i="20"/>
  <c r="K143" i="20"/>
  <c r="G143" i="20"/>
  <c r="N143" i="20"/>
  <c r="H143" i="20"/>
  <c r="BM16" i="20"/>
  <c r="BM124" i="20" s="1"/>
  <c r="W143" i="20"/>
  <c r="AF131" i="20"/>
  <c r="AM32" i="20"/>
  <c r="AA131" i="20"/>
  <c r="I143" i="20"/>
  <c r="V143" i="20"/>
  <c r="F143" i="20"/>
  <c r="BP82" i="20"/>
  <c r="AN82" i="20" s="1"/>
  <c r="BM111" i="20"/>
  <c r="BM109" i="20"/>
  <c r="AM109" i="20" s="1"/>
  <c r="BM106" i="20"/>
  <c r="BM129" i="20" s="1"/>
  <c r="BM94" i="20"/>
  <c r="AM94" i="20" s="1"/>
  <c r="BM27" i="20"/>
  <c r="AM27" i="20" s="1"/>
  <c r="BM28" i="20"/>
  <c r="AM28" i="20" s="1"/>
  <c r="BM15" i="20"/>
  <c r="AM15" i="20" s="1"/>
  <c r="BM29" i="20"/>
  <c r="AM29" i="20" s="1"/>
  <c r="BM117" i="20"/>
  <c r="AM117" i="20" s="1"/>
  <c r="BM88" i="20"/>
  <c r="AM88" i="20" s="1"/>
  <c r="BM86" i="20"/>
  <c r="AM86" i="20" s="1"/>
  <c r="BM85" i="20"/>
  <c r="AM85" i="20" s="1"/>
  <c r="S143" i="20"/>
  <c r="BM14" i="20"/>
  <c r="AM14" i="20" s="1"/>
  <c r="BM17" i="20"/>
  <c r="AM17" i="20" s="1"/>
  <c r="U141" i="20"/>
  <c r="Q143" i="20"/>
  <c r="M143" i="20"/>
  <c r="L143" i="20"/>
  <c r="E141" i="20"/>
  <c r="E143" i="20" s="1"/>
  <c r="J141" i="20"/>
  <c r="J143" i="20" s="1"/>
  <c r="Y143" i="20"/>
  <c r="G93" i="8"/>
  <c r="AA13" i="20"/>
  <c r="AL14" i="20"/>
  <c r="U118" i="20"/>
  <c r="Z143" i="20"/>
  <c r="AA31" i="20"/>
  <c r="AF31" i="20"/>
  <c r="R143" i="20"/>
  <c r="AM100" i="20" l="1"/>
  <c r="AM132" i="20" s="1"/>
  <c r="AM20" i="20"/>
  <c r="AM134" i="20" s="1"/>
  <c r="BM134" i="20"/>
  <c r="BM126" i="20"/>
  <c r="BM136" i="20"/>
  <c r="AM126" i="20"/>
  <c r="BM135" i="20"/>
  <c r="AM111" i="20"/>
  <c r="BM130" i="20"/>
  <c r="AM16" i="20"/>
  <c r="AM124" i="20" s="1"/>
  <c r="AM106" i="20"/>
  <c r="AM129" i="20" s="1"/>
  <c r="AM104" i="20"/>
  <c r="AM137" i="20" s="1"/>
  <c r="AM24" i="20"/>
  <c r="AM131" i="20" s="1"/>
  <c r="U143" i="20"/>
  <c r="AS13" i="20" l="1"/>
  <c r="AS12" i="20" s="1"/>
  <c r="AS31" i="20"/>
  <c r="AS30" i="20" s="1"/>
  <c r="AS54" i="20"/>
  <c r="AS53" i="20" s="1"/>
  <c r="AS74" i="20"/>
  <c r="AS73" i="20" s="1"/>
  <c r="AS84" i="20"/>
  <c r="AS83" i="20" s="1"/>
  <c r="AS92" i="20"/>
  <c r="AS91" i="20" s="1"/>
  <c r="AS108" i="20"/>
  <c r="AS107" i="20" s="1"/>
  <c r="AS113" i="20"/>
  <c r="AS112" i="20" s="1"/>
  <c r="AS122" i="20"/>
  <c r="AS123" i="20"/>
  <c r="AS127" i="20"/>
  <c r="AS128" i="20"/>
  <c r="AS130" i="20"/>
  <c r="AS135" i="20"/>
  <c r="AS136" i="20"/>
  <c r="AS138" i="20"/>
  <c r="AS140" i="20"/>
  <c r="AS146" i="20"/>
  <c r="AS118" i="20" l="1"/>
  <c r="AS120" i="20" s="1"/>
  <c r="AS141" i="20"/>
  <c r="Q64" i="8"/>
  <c r="R64" i="8"/>
  <c r="P44" i="8"/>
  <c r="Q44" i="8"/>
  <c r="R44" i="8"/>
  <c r="O65" i="8"/>
  <c r="O64" i="8" l="1"/>
  <c r="AS143" i="20"/>
  <c r="AB84" i="20" l="1"/>
  <c r="AC84" i="20"/>
  <c r="AD84" i="20"/>
  <c r="AE84" i="20"/>
  <c r="BP89" i="20" l="1"/>
  <c r="AL89" i="20"/>
  <c r="AB125" i="20" l="1"/>
  <c r="AC125" i="20"/>
  <c r="AD125" i="20"/>
  <c r="AE125" i="20"/>
  <c r="AG125" i="20"/>
  <c r="AH125" i="20"/>
  <c r="AI125" i="20"/>
  <c r="AJ125" i="20"/>
  <c r="AK125" i="20"/>
  <c r="AO125" i="20"/>
  <c r="AR125" i="20"/>
  <c r="AW125" i="20"/>
  <c r="AY125" i="20"/>
  <c r="AZ125" i="20"/>
  <c r="BA125" i="20"/>
  <c r="BB125" i="20"/>
  <c r="BC125" i="20"/>
  <c r="BE125" i="20"/>
  <c r="BF125" i="20"/>
  <c r="BG125" i="20"/>
  <c r="BH125" i="20"/>
  <c r="BI125" i="20"/>
  <c r="BJ125" i="20"/>
  <c r="BK125" i="20"/>
  <c r="BN125" i="20"/>
  <c r="BO125" i="20"/>
  <c r="AL19" i="20" l="1"/>
  <c r="BP39" i="20"/>
  <c r="AN39" i="20" s="1"/>
  <c r="BP40" i="20"/>
  <c r="AN40" i="20" s="1"/>
  <c r="BP41" i="20"/>
  <c r="AN41" i="20" s="1"/>
  <c r="BP42" i="20"/>
  <c r="AN42" i="20" s="1"/>
  <c r="AL40" i="20" l="1"/>
  <c r="AL41" i="20"/>
  <c r="AL87" i="20" l="1"/>
  <c r="AN35" i="20"/>
  <c r="AL37" i="20"/>
  <c r="BP38" i="20"/>
  <c r="AN38" i="20" s="1"/>
  <c r="BP43" i="20"/>
  <c r="AN43" i="20" s="1"/>
  <c r="AL39" i="20"/>
  <c r="AL48" i="20" l="1"/>
  <c r="AL49" i="20"/>
  <c r="AL44" i="20"/>
  <c r="AL42" i="20"/>
  <c r="AL43" i="20"/>
  <c r="AL38" i="20"/>
  <c r="AL35" i="20"/>
  <c r="P33" i="8" l="1"/>
  <c r="Q15" i="8"/>
  <c r="R15" i="8"/>
  <c r="AB122" i="20" l="1"/>
  <c r="AC122" i="20"/>
  <c r="AD122" i="20"/>
  <c r="AE122" i="20"/>
  <c r="AG122" i="20"/>
  <c r="AH122" i="20"/>
  <c r="AI122" i="20"/>
  <c r="AJ122" i="20"/>
  <c r="AK122" i="20"/>
  <c r="AO122" i="20"/>
  <c r="AR122" i="20"/>
  <c r="AU122" i="20"/>
  <c r="AV122" i="20"/>
  <c r="AW122" i="20"/>
  <c r="AY122" i="20"/>
  <c r="AZ122" i="20"/>
  <c r="BA122" i="20"/>
  <c r="BB122" i="20"/>
  <c r="BC122" i="20"/>
  <c r="BE122" i="20"/>
  <c r="BF122" i="20"/>
  <c r="BG122" i="20"/>
  <c r="BH122" i="20"/>
  <c r="BI122" i="20"/>
  <c r="BJ122" i="20"/>
  <c r="BK122" i="20"/>
  <c r="BN122" i="20"/>
  <c r="BO122" i="20"/>
  <c r="AB123" i="20"/>
  <c r="AC123" i="20"/>
  <c r="AD123" i="20"/>
  <c r="AE123" i="20"/>
  <c r="AG123" i="20"/>
  <c r="AH123" i="20"/>
  <c r="AI123" i="20"/>
  <c r="AJ123" i="20"/>
  <c r="AK123" i="20"/>
  <c r="AO123" i="20"/>
  <c r="AR123" i="20"/>
  <c r="AU123" i="20"/>
  <c r="AV123" i="20"/>
  <c r="AW123" i="20"/>
  <c r="AY123" i="20"/>
  <c r="AZ123" i="20"/>
  <c r="BA123" i="20"/>
  <c r="BB123" i="20"/>
  <c r="BC123" i="20"/>
  <c r="BE123" i="20"/>
  <c r="BF123" i="20"/>
  <c r="BG123" i="20"/>
  <c r="BH123" i="20"/>
  <c r="BI123" i="20"/>
  <c r="BJ123" i="20"/>
  <c r="BK123" i="20"/>
  <c r="BN123" i="20"/>
  <c r="BO123" i="20"/>
  <c r="AB127" i="20"/>
  <c r="AC127" i="20"/>
  <c r="AD127" i="20"/>
  <c r="AE127" i="20"/>
  <c r="AG127" i="20"/>
  <c r="AH127" i="20"/>
  <c r="AI127" i="20"/>
  <c r="AJ127" i="20"/>
  <c r="AK127" i="20"/>
  <c r="AO127" i="20"/>
  <c r="AR127" i="20"/>
  <c r="AU127" i="20"/>
  <c r="AV127" i="20"/>
  <c r="AW127" i="20"/>
  <c r="AY127" i="20"/>
  <c r="AZ127" i="20"/>
  <c r="BA127" i="20"/>
  <c r="BB127" i="20"/>
  <c r="BC127" i="20"/>
  <c r="BE127" i="20"/>
  <c r="BF127" i="20"/>
  <c r="BG127" i="20"/>
  <c r="BH127" i="20"/>
  <c r="BI127" i="20"/>
  <c r="BJ127" i="20"/>
  <c r="BK127" i="20"/>
  <c r="BN127" i="20"/>
  <c r="BO127" i="20"/>
  <c r="AB128" i="20"/>
  <c r="AC128" i="20"/>
  <c r="AD128" i="20"/>
  <c r="AE128" i="20"/>
  <c r="AG128" i="20"/>
  <c r="AH128" i="20"/>
  <c r="AI128" i="20"/>
  <c r="AJ128" i="20"/>
  <c r="AK128" i="20"/>
  <c r="AO128" i="20"/>
  <c r="AR128" i="20"/>
  <c r="AU128" i="20"/>
  <c r="AV128" i="20"/>
  <c r="AW128" i="20"/>
  <c r="AY128" i="20"/>
  <c r="AZ128" i="20"/>
  <c r="BA128" i="20"/>
  <c r="BB128" i="20"/>
  <c r="BC128" i="20"/>
  <c r="BE128" i="20"/>
  <c r="BF128" i="20"/>
  <c r="BG128" i="20"/>
  <c r="BH128" i="20"/>
  <c r="BI128" i="20"/>
  <c r="BJ128" i="20"/>
  <c r="BK128" i="20"/>
  <c r="BN128" i="20"/>
  <c r="BO128" i="20"/>
  <c r="AB130" i="20"/>
  <c r="AC130" i="20"/>
  <c r="AD130" i="20"/>
  <c r="AE130" i="20"/>
  <c r="AG130" i="20"/>
  <c r="AH130" i="20"/>
  <c r="AI130" i="20"/>
  <c r="AJ130" i="20"/>
  <c r="AK130" i="20"/>
  <c r="AO130" i="20"/>
  <c r="AR130" i="20"/>
  <c r="AU130" i="20"/>
  <c r="AV130" i="20"/>
  <c r="AW130" i="20"/>
  <c r="AY130" i="20"/>
  <c r="AZ130" i="20"/>
  <c r="BA130" i="20"/>
  <c r="BB130" i="20"/>
  <c r="BC130" i="20"/>
  <c r="BE130" i="20"/>
  <c r="BF130" i="20"/>
  <c r="BG130" i="20"/>
  <c r="BH130" i="20"/>
  <c r="BI130" i="20"/>
  <c r="BN130" i="20"/>
  <c r="BO130" i="20"/>
  <c r="AB135" i="20"/>
  <c r="AC135" i="20"/>
  <c r="AD135" i="20"/>
  <c r="AE135" i="20"/>
  <c r="AG135" i="20"/>
  <c r="AH135" i="20"/>
  <c r="AI135" i="20"/>
  <c r="AJ135" i="20"/>
  <c r="AK135" i="20"/>
  <c r="AO135" i="20"/>
  <c r="AR135" i="20"/>
  <c r="AU135" i="20"/>
  <c r="AV135" i="20"/>
  <c r="AW135" i="20"/>
  <c r="AY135" i="20"/>
  <c r="AZ135" i="20"/>
  <c r="BA135" i="20"/>
  <c r="BB135" i="20"/>
  <c r="BC135" i="20"/>
  <c r="BE135" i="20"/>
  <c r="BF135" i="20"/>
  <c r="BG135" i="20"/>
  <c r="BH135" i="20"/>
  <c r="BI135" i="20"/>
  <c r="BN135" i="20"/>
  <c r="BO135" i="20"/>
  <c r="AB136" i="20"/>
  <c r="AC136" i="20"/>
  <c r="AD136" i="20"/>
  <c r="AE136" i="20"/>
  <c r="AG136" i="20"/>
  <c r="AH136" i="20"/>
  <c r="AI136" i="20"/>
  <c r="AJ136" i="20"/>
  <c r="AK136" i="20"/>
  <c r="AO136" i="20"/>
  <c r="AR136" i="20"/>
  <c r="AU136" i="20"/>
  <c r="AV136" i="20"/>
  <c r="AW136" i="20"/>
  <c r="AY136" i="20"/>
  <c r="AZ136" i="20"/>
  <c r="BA136" i="20"/>
  <c r="BB136" i="20"/>
  <c r="BC136" i="20"/>
  <c r="BE136" i="20"/>
  <c r="BF136" i="20"/>
  <c r="BG136" i="20"/>
  <c r="BH136" i="20"/>
  <c r="BI136" i="20"/>
  <c r="BN136" i="20"/>
  <c r="BO136" i="20"/>
  <c r="AB138" i="20"/>
  <c r="AC138" i="20"/>
  <c r="AD138" i="20"/>
  <c r="AE138" i="20"/>
  <c r="AG138" i="20"/>
  <c r="AH138" i="20"/>
  <c r="AI138" i="20"/>
  <c r="AJ138" i="20"/>
  <c r="AK138" i="20"/>
  <c r="AO138" i="20"/>
  <c r="AR138" i="20"/>
  <c r="AU138" i="20"/>
  <c r="AV138" i="20"/>
  <c r="AW138" i="20"/>
  <c r="AY138" i="20"/>
  <c r="AZ138" i="20"/>
  <c r="BA138" i="20"/>
  <c r="BB138" i="20"/>
  <c r="BC138" i="20"/>
  <c r="BE138" i="20"/>
  <c r="BF138" i="20"/>
  <c r="BG138" i="20"/>
  <c r="BH138" i="20"/>
  <c r="BI138" i="20"/>
  <c r="BN138" i="20"/>
  <c r="BO138" i="20"/>
  <c r="AB140" i="20"/>
  <c r="AC140" i="20"/>
  <c r="AD140" i="20"/>
  <c r="AE140" i="20"/>
  <c r="AG140" i="20"/>
  <c r="AH140" i="20"/>
  <c r="AI140" i="20"/>
  <c r="AJ140" i="20"/>
  <c r="AK140" i="20"/>
  <c r="AO140" i="20"/>
  <c r="AR140" i="20"/>
  <c r="AU140" i="20"/>
  <c r="AV140" i="20"/>
  <c r="AW140" i="20"/>
  <c r="AY140" i="20"/>
  <c r="AZ140" i="20"/>
  <c r="BA140" i="20"/>
  <c r="BB140" i="20"/>
  <c r="BC140" i="20"/>
  <c r="BE140" i="20"/>
  <c r="BF140" i="20"/>
  <c r="BG140" i="20"/>
  <c r="BH140" i="20"/>
  <c r="BI140" i="20"/>
  <c r="BN140" i="20"/>
  <c r="BO140" i="20"/>
  <c r="BP33" i="20"/>
  <c r="AN33" i="20" s="1"/>
  <c r="AV141" i="20" l="1"/>
  <c r="BK141" i="20"/>
  <c r="BJ141" i="20"/>
  <c r="AU141" i="20"/>
  <c r="BF141" i="20"/>
  <c r="AJ141" i="20"/>
  <c r="AG141" i="20"/>
  <c r="BA141" i="20"/>
  <c r="AD141" i="20"/>
  <c r="BN141" i="20"/>
  <c r="BH141" i="20"/>
  <c r="BC141" i="20"/>
  <c r="AY141" i="20"/>
  <c r="AO141" i="20"/>
  <c r="AB141" i="20"/>
  <c r="BO141" i="20"/>
  <c r="AK141" i="20"/>
  <c r="AI141" i="20"/>
  <c r="BI141" i="20"/>
  <c r="BG141" i="20"/>
  <c r="BE141" i="20"/>
  <c r="BB141" i="20"/>
  <c r="AZ141" i="20"/>
  <c r="AW141" i="20"/>
  <c r="AR141" i="20"/>
  <c r="AE141" i="20"/>
  <c r="AC141" i="20"/>
  <c r="AH141" i="20"/>
  <c r="AL20" i="20" l="1"/>
  <c r="BP20" i="20"/>
  <c r="AN20" i="20" l="1"/>
  <c r="BP76" i="20"/>
  <c r="AN76" i="20" s="1"/>
  <c r="AL76" i="20" l="1"/>
  <c r="AL33" i="20" l="1"/>
  <c r="AG84" i="20" l="1"/>
  <c r="AH84" i="20"/>
  <c r="AI84" i="20"/>
  <c r="AJ84" i="20"/>
  <c r="AK84" i="20"/>
  <c r="BP90" i="20" l="1"/>
  <c r="AN90" i="20" s="1"/>
  <c r="AL90" i="20"/>
  <c r="BP24" i="20"/>
  <c r="AL51" i="20"/>
  <c r="BP51" i="20"/>
  <c r="AN51" i="20" s="1"/>
  <c r="AL52" i="20"/>
  <c r="BP52" i="20"/>
  <c r="AN52" i="20" s="1"/>
  <c r="BP26" i="20"/>
  <c r="BP22" i="20"/>
  <c r="BP50" i="20"/>
  <c r="AN50" i="20" s="1"/>
  <c r="Q63" i="8"/>
  <c r="Q14" i="8"/>
  <c r="Q43" i="8"/>
  <c r="Q33" i="8"/>
  <c r="Q32" i="8" s="1"/>
  <c r="O15" i="8"/>
  <c r="P86" i="8"/>
  <c r="Q86" i="8"/>
  <c r="Q85" i="8" s="1"/>
  <c r="R86" i="8"/>
  <c r="R85" i="8" s="1"/>
  <c r="P43" i="8"/>
  <c r="O43" i="8" s="1"/>
  <c r="R43" i="8"/>
  <c r="P63" i="8"/>
  <c r="P32" i="8"/>
  <c r="R33" i="8"/>
  <c r="R32" i="8" s="1"/>
  <c r="AU113" i="20"/>
  <c r="AU112" i="20" s="1"/>
  <c r="AU108" i="20"/>
  <c r="AU107" i="20" s="1"/>
  <c r="AU92" i="20"/>
  <c r="AU91" i="20" s="1"/>
  <c r="AU84" i="20"/>
  <c r="AU83" i="20" s="1"/>
  <c r="AU74" i="20"/>
  <c r="AU73" i="20" s="1"/>
  <c r="AU54" i="20"/>
  <c r="AU53" i="20" s="1"/>
  <c r="AU31" i="20"/>
  <c r="AU30" i="20" s="1"/>
  <c r="E15" i="16"/>
  <c r="E14" i="16" s="1"/>
  <c r="F15" i="16"/>
  <c r="F14" i="16" s="1"/>
  <c r="G15" i="16"/>
  <c r="G14" i="16" s="1"/>
  <c r="H16" i="16"/>
  <c r="H17" i="16"/>
  <c r="I15" i="16"/>
  <c r="I18" i="16" s="1"/>
  <c r="J15" i="16"/>
  <c r="J13" i="16" s="1"/>
  <c r="K15" i="16"/>
  <c r="K14" i="16" s="1"/>
  <c r="L16" i="16"/>
  <c r="L17" i="16"/>
  <c r="M15" i="16"/>
  <c r="M18" i="16" s="1"/>
  <c r="N16" i="16"/>
  <c r="N17" i="16"/>
  <c r="O16" i="16"/>
  <c r="O17" i="16"/>
  <c r="E18" i="12"/>
  <c r="D24" i="12"/>
  <c r="O81" i="8"/>
  <c r="P14" i="8"/>
  <c r="BB13" i="20"/>
  <c r="BB12" i="20" s="1"/>
  <c r="BB118" i="20" s="1"/>
  <c r="BB143" i="20" s="1"/>
  <c r="AO113" i="20"/>
  <c r="AO112" i="20" s="1"/>
  <c r="AO108" i="20"/>
  <c r="AO107" i="20" s="1"/>
  <c r="AO92" i="20"/>
  <c r="AO91" i="20" s="1"/>
  <c r="AO84" i="20"/>
  <c r="AO83" i="20" s="1"/>
  <c r="AO74" i="20"/>
  <c r="AO54" i="20"/>
  <c r="AO53" i="20" s="1"/>
  <c r="AO31" i="20"/>
  <c r="AO13" i="20"/>
  <c r="AR113" i="20"/>
  <c r="AR112" i="20" s="1"/>
  <c r="AR108" i="20"/>
  <c r="AR107" i="20" s="1"/>
  <c r="AR92" i="20"/>
  <c r="AR91" i="20" s="1"/>
  <c r="AR84" i="20"/>
  <c r="AR83" i="20" s="1"/>
  <c r="AR74" i="20"/>
  <c r="AR73" i="20" s="1"/>
  <c r="AR54" i="20"/>
  <c r="AR53" i="20" s="1"/>
  <c r="AR31" i="20"/>
  <c r="AR30" i="20" s="1"/>
  <c r="AR13" i="20"/>
  <c r="AR12" i="20" s="1"/>
  <c r="AV113" i="20"/>
  <c r="AV112" i="20" s="1"/>
  <c r="AV108" i="20"/>
  <c r="AV107" i="20" s="1"/>
  <c r="AV92" i="20"/>
  <c r="AV91" i="20" s="1"/>
  <c r="AV84" i="20"/>
  <c r="AV83" i="20" s="1"/>
  <c r="AV74" i="20"/>
  <c r="AV73" i="20" s="1"/>
  <c r="AV54" i="20"/>
  <c r="AV53" i="20" s="1"/>
  <c r="AV31" i="20"/>
  <c r="AV30" i="20" s="1"/>
  <c r="AY113" i="20"/>
  <c r="AY112" i="20" s="1"/>
  <c r="AY108" i="20"/>
  <c r="AY107" i="20" s="1"/>
  <c r="AY92" i="20"/>
  <c r="AY91" i="20" s="1"/>
  <c r="AY84" i="20"/>
  <c r="AY83" i="20" s="1"/>
  <c r="AY74" i="20"/>
  <c r="AY73" i="20" s="1"/>
  <c r="AY54" i="20"/>
  <c r="AY53" i="20" s="1"/>
  <c r="AY13" i="20"/>
  <c r="AY12" i="20" s="1"/>
  <c r="AZ113" i="20"/>
  <c r="AZ112" i="20" s="1"/>
  <c r="AZ108" i="20"/>
  <c r="AZ107" i="20" s="1"/>
  <c r="AZ92" i="20"/>
  <c r="AZ91" i="20" s="1"/>
  <c r="AZ84" i="20"/>
  <c r="AZ83" i="20" s="1"/>
  <c r="AZ74" i="20"/>
  <c r="AZ73" i="20" s="1"/>
  <c r="AZ54" i="20"/>
  <c r="AZ53" i="20" s="1"/>
  <c r="AZ31" i="20"/>
  <c r="AZ30" i="20" s="1"/>
  <c r="AZ13" i="20"/>
  <c r="AZ12" i="20" s="1"/>
  <c r="BA113" i="20"/>
  <c r="BA112" i="20" s="1"/>
  <c r="BA108" i="20"/>
  <c r="BA107" i="20" s="1"/>
  <c r="BA92" i="20"/>
  <c r="BA91" i="20" s="1"/>
  <c r="BA84" i="20"/>
  <c r="BA83" i="20" s="1"/>
  <c r="BA74" i="20"/>
  <c r="BA73" i="20" s="1"/>
  <c r="BA54" i="20"/>
  <c r="BA53" i="20" s="1"/>
  <c r="BA31" i="20"/>
  <c r="BA30" i="20" s="1"/>
  <c r="BA13" i="20"/>
  <c r="BA12" i="20" s="1"/>
  <c r="BC113" i="20"/>
  <c r="BC112" i="20" s="1"/>
  <c r="BC108" i="20"/>
  <c r="BC107" i="20" s="1"/>
  <c r="BC92" i="20"/>
  <c r="BC91" i="20" s="1"/>
  <c r="BC84" i="20"/>
  <c r="BC83" i="20" s="1"/>
  <c r="BC74" i="20"/>
  <c r="BC73" i="20" s="1"/>
  <c r="BC54" i="20"/>
  <c r="BC53" i="20" s="1"/>
  <c r="BC31" i="20"/>
  <c r="BC30" i="20" s="1"/>
  <c r="BC13" i="20"/>
  <c r="BC12" i="20" s="1"/>
  <c r="BE113" i="20"/>
  <c r="BE112" i="20" s="1"/>
  <c r="BE108" i="20"/>
  <c r="BE107" i="20" s="1"/>
  <c r="BE92" i="20"/>
  <c r="BE91" i="20" s="1"/>
  <c r="BE84" i="20"/>
  <c r="BE83" i="20" s="1"/>
  <c r="BE74" i="20"/>
  <c r="BE73" i="20" s="1"/>
  <c r="BE54" i="20"/>
  <c r="BE53" i="20" s="1"/>
  <c r="BE31" i="20"/>
  <c r="BE30" i="20" s="1"/>
  <c r="BE13" i="20"/>
  <c r="BE12" i="20" s="1"/>
  <c r="BF113" i="20"/>
  <c r="BF112" i="20" s="1"/>
  <c r="BF108" i="20"/>
  <c r="BF107" i="20" s="1"/>
  <c r="BF92" i="20"/>
  <c r="BF91" i="20" s="1"/>
  <c r="BF84" i="20"/>
  <c r="BF83" i="20" s="1"/>
  <c r="BF74" i="20"/>
  <c r="BF73" i="20" s="1"/>
  <c r="BF54" i="20"/>
  <c r="BF53" i="20" s="1"/>
  <c r="BF31" i="20"/>
  <c r="BF30" i="20" s="1"/>
  <c r="BF13" i="20"/>
  <c r="BF12" i="20" s="1"/>
  <c r="BG113" i="20"/>
  <c r="BG112" i="20" s="1"/>
  <c r="BG108" i="20"/>
  <c r="BG107" i="20" s="1"/>
  <c r="BG92" i="20"/>
  <c r="BG91" i="20" s="1"/>
  <c r="BG84" i="20"/>
  <c r="BG83" i="20" s="1"/>
  <c r="BG74" i="20"/>
  <c r="BG73" i="20" s="1"/>
  <c r="BG54" i="20"/>
  <c r="BG53" i="20" s="1"/>
  <c r="BG31" i="20"/>
  <c r="BG30" i="20" s="1"/>
  <c r="BG13" i="20"/>
  <c r="BG12" i="20" s="1"/>
  <c r="BK113" i="20"/>
  <c r="BK112" i="20" s="1"/>
  <c r="BK108" i="20"/>
  <c r="BK107" i="20" s="1"/>
  <c r="BK92" i="20"/>
  <c r="BK91" i="20" s="1"/>
  <c r="BK84" i="20"/>
  <c r="BK83" i="20" s="1"/>
  <c r="BK74" i="20"/>
  <c r="BK73" i="20" s="1"/>
  <c r="BK54" i="20"/>
  <c r="BK53" i="20" s="1"/>
  <c r="BK13" i="20"/>
  <c r="BK12" i="20" s="1"/>
  <c r="BH113" i="20"/>
  <c r="BH112" i="20" s="1"/>
  <c r="BH108" i="20"/>
  <c r="BH107" i="20" s="1"/>
  <c r="BH92" i="20"/>
  <c r="BH91" i="20" s="1"/>
  <c r="BH84" i="20"/>
  <c r="BH83" i="20" s="1"/>
  <c r="BH74" i="20"/>
  <c r="BH73" i="20" s="1"/>
  <c r="BH54" i="20"/>
  <c r="BH53" i="20" s="1"/>
  <c r="BH31" i="20"/>
  <c r="BH30" i="20" s="1"/>
  <c r="BH13" i="20"/>
  <c r="BH12" i="20" s="1"/>
  <c r="BI113" i="20"/>
  <c r="BI112" i="20" s="1"/>
  <c r="BI108" i="20"/>
  <c r="BI107" i="20" s="1"/>
  <c r="BI92" i="20"/>
  <c r="BI91" i="20" s="1"/>
  <c r="BI84" i="20"/>
  <c r="BI83" i="20" s="1"/>
  <c r="BI74" i="20"/>
  <c r="BI73" i="20" s="1"/>
  <c r="BI54" i="20"/>
  <c r="BI53" i="20" s="1"/>
  <c r="BI31" i="20"/>
  <c r="BI30" i="20" s="1"/>
  <c r="BI13" i="20"/>
  <c r="BI12" i="20" s="1"/>
  <c r="BJ113" i="20"/>
  <c r="BJ112" i="20" s="1"/>
  <c r="BJ108" i="20"/>
  <c r="BJ107" i="20" s="1"/>
  <c r="BJ92" i="20"/>
  <c r="BJ91" i="20" s="1"/>
  <c r="BJ84" i="20"/>
  <c r="BJ83" i="20" s="1"/>
  <c r="BJ74" i="20"/>
  <c r="BJ73" i="20" s="1"/>
  <c r="BJ54" i="20"/>
  <c r="BJ53" i="20" s="1"/>
  <c r="BJ13" i="20"/>
  <c r="BJ12" i="20" s="1"/>
  <c r="AL88" i="20"/>
  <c r="AB113" i="20"/>
  <c r="AB112" i="20" s="1"/>
  <c r="AB108" i="20"/>
  <c r="AB107" i="20" s="1"/>
  <c r="AB30" i="20"/>
  <c r="AB92" i="20"/>
  <c r="AB91" i="20" s="1"/>
  <c r="AB83" i="20"/>
  <c r="AB74" i="20"/>
  <c r="AB73" i="20" s="1"/>
  <c r="AB54" i="20"/>
  <c r="AB53" i="20" s="1"/>
  <c r="AB13" i="20"/>
  <c r="AB12" i="20" s="1"/>
  <c r="AC113" i="20"/>
  <c r="AC112" i="20" s="1"/>
  <c r="AC108" i="20"/>
  <c r="AC107" i="20" s="1"/>
  <c r="AC92" i="20"/>
  <c r="AC91" i="20" s="1"/>
  <c r="AC83" i="20"/>
  <c r="AC74" i="20"/>
  <c r="AC73" i="20" s="1"/>
  <c r="AC54" i="20"/>
  <c r="AC53" i="20" s="1"/>
  <c r="AC30" i="20"/>
  <c r="AC13" i="20"/>
  <c r="AC12" i="20" s="1"/>
  <c r="AD113" i="20"/>
  <c r="AD112" i="20" s="1"/>
  <c r="AD108" i="20"/>
  <c r="AD107" i="20" s="1"/>
  <c r="AD92" i="20"/>
  <c r="AD91" i="20" s="1"/>
  <c r="AD83" i="20"/>
  <c r="AD74" i="20"/>
  <c r="AD73" i="20" s="1"/>
  <c r="AD54" i="20"/>
  <c r="AD53" i="20" s="1"/>
  <c r="AD30" i="20"/>
  <c r="AD13" i="20"/>
  <c r="AD12" i="20" s="1"/>
  <c r="AE113" i="20"/>
  <c r="AE112" i="20" s="1"/>
  <c r="AE108" i="20"/>
  <c r="AE107" i="20" s="1"/>
  <c r="AE92" i="20"/>
  <c r="AE91" i="20" s="1"/>
  <c r="AE83" i="20"/>
  <c r="AE74" i="20"/>
  <c r="AE73" i="20" s="1"/>
  <c r="AE54" i="20"/>
  <c r="AE53" i="20" s="1"/>
  <c r="AE30" i="20"/>
  <c r="AE13" i="20"/>
  <c r="AE12" i="20" s="1"/>
  <c r="AG113" i="20"/>
  <c r="AG112" i="20" s="1"/>
  <c r="AG108" i="20"/>
  <c r="AG107" i="20" s="1"/>
  <c r="AG92" i="20"/>
  <c r="AG91" i="20" s="1"/>
  <c r="AG83" i="20"/>
  <c r="AG13" i="20"/>
  <c r="AG12" i="20" s="1"/>
  <c r="AG30" i="20"/>
  <c r="AG54" i="20"/>
  <c r="AG53" i="20" s="1"/>
  <c r="AG74" i="20"/>
  <c r="AG73" i="20" s="1"/>
  <c r="AH113" i="20"/>
  <c r="AH112" i="20" s="1"/>
  <c r="AH108" i="20"/>
  <c r="AH107" i="20" s="1"/>
  <c r="AH92" i="20"/>
  <c r="AH91" i="20" s="1"/>
  <c r="AH83" i="20"/>
  <c r="AH74" i="20"/>
  <c r="AH73" i="20" s="1"/>
  <c r="AH54" i="20"/>
  <c r="AH53" i="20" s="1"/>
  <c r="AH30" i="20"/>
  <c r="AH13" i="20"/>
  <c r="AH12" i="20" s="1"/>
  <c r="AI113" i="20"/>
  <c r="AI112" i="20" s="1"/>
  <c r="AI30" i="20"/>
  <c r="AI54" i="20"/>
  <c r="AI53" i="20" s="1"/>
  <c r="AI83" i="20"/>
  <c r="AI92" i="20"/>
  <c r="AI91" i="20" s="1"/>
  <c r="AI108" i="20"/>
  <c r="AI107" i="20" s="1"/>
  <c r="AI74" i="20"/>
  <c r="AI73" i="20" s="1"/>
  <c r="AI13" i="20"/>
  <c r="AI12" i="20" s="1"/>
  <c r="AJ113" i="20"/>
  <c r="AJ112" i="20" s="1"/>
  <c r="AJ108" i="20"/>
  <c r="AJ107" i="20" s="1"/>
  <c r="AJ92" i="20"/>
  <c r="AJ91" i="20" s="1"/>
  <c r="AJ83" i="20"/>
  <c r="AJ74" i="20"/>
  <c r="AJ73" i="20" s="1"/>
  <c r="AJ54" i="20"/>
  <c r="AJ53" i="20" s="1"/>
  <c r="AJ30" i="20"/>
  <c r="AJ13" i="20"/>
  <c r="AJ12" i="20" s="1"/>
  <c r="AK113" i="20"/>
  <c r="AK112" i="20" s="1"/>
  <c r="AK108" i="20"/>
  <c r="AK107" i="20" s="1"/>
  <c r="AK92" i="20"/>
  <c r="AK91" i="20" s="1"/>
  <c r="AK83" i="20"/>
  <c r="AK74" i="20"/>
  <c r="AK73" i="20" s="1"/>
  <c r="AK54" i="20"/>
  <c r="AK53" i="20" s="1"/>
  <c r="AK30" i="20"/>
  <c r="AK13" i="20"/>
  <c r="AK12" i="20" s="1"/>
  <c r="AW13" i="20"/>
  <c r="AW12" i="20" s="1"/>
  <c r="BN31" i="20"/>
  <c r="BN30" i="20" s="1"/>
  <c r="BO31" i="20"/>
  <c r="BO30" i="20" s="1"/>
  <c r="BO118" i="20" s="1"/>
  <c r="BO143" i="20" s="1"/>
  <c r="P89" i="8"/>
  <c r="Q89" i="8"/>
  <c r="R89" i="8"/>
  <c r="P48" i="8"/>
  <c r="Q49" i="8"/>
  <c r="Q48" i="8" s="1"/>
  <c r="R49" i="8"/>
  <c r="R48" i="8" s="1"/>
  <c r="R63" i="8"/>
  <c r="P80" i="8"/>
  <c r="P79" i="8" s="1"/>
  <c r="Q80" i="8"/>
  <c r="Q79" i="8" s="1"/>
  <c r="R80" i="8"/>
  <c r="R79" i="8" s="1"/>
  <c r="R14" i="8"/>
  <c r="BM31" i="20" l="1"/>
  <c r="AM31" i="20" s="1"/>
  <c r="AY118" i="20"/>
  <c r="AN22" i="20"/>
  <c r="E18" i="16"/>
  <c r="BK118" i="20"/>
  <c r="BJ118" i="20"/>
  <c r="C18" i="12"/>
  <c r="E16" i="12"/>
  <c r="AN24" i="20"/>
  <c r="D22" i="12"/>
  <c r="AN26" i="20"/>
  <c r="BN118" i="20"/>
  <c r="BN143" i="20" s="1"/>
  <c r="BE118" i="20"/>
  <c r="BE143" i="20" s="1"/>
  <c r="BM13" i="20"/>
  <c r="AM13" i="20" s="1"/>
  <c r="AO30" i="20"/>
  <c r="AO73" i="20"/>
  <c r="AO12" i="20"/>
  <c r="E13" i="16"/>
  <c r="AA84" i="20"/>
  <c r="AF84" i="20"/>
  <c r="AA125" i="20"/>
  <c r="AF125" i="20"/>
  <c r="F13" i="16"/>
  <c r="AL34" i="20"/>
  <c r="AL32" i="20"/>
  <c r="AF138" i="20"/>
  <c r="BP138" i="20"/>
  <c r="BP29" i="20"/>
  <c r="AN29" i="20" s="1"/>
  <c r="AF135" i="20"/>
  <c r="BP27" i="20"/>
  <c r="BP135" i="20" s="1"/>
  <c r="BP100" i="20"/>
  <c r="BP132" i="20" s="1"/>
  <c r="BP106" i="20"/>
  <c r="BP129" i="20" s="1"/>
  <c r="BP88" i="20"/>
  <c r="AN88" i="20" s="1"/>
  <c r="AN128" i="20" s="1"/>
  <c r="BP80" i="20"/>
  <c r="AN80" i="20" s="1"/>
  <c r="BP78" i="20"/>
  <c r="AN78" i="20" s="1"/>
  <c r="BP21" i="20"/>
  <c r="AN21" i="20" s="1"/>
  <c r="BP56" i="20"/>
  <c r="AN56" i="20" s="1"/>
  <c r="BP110" i="20"/>
  <c r="AN110" i="20" s="1"/>
  <c r="BP75" i="20"/>
  <c r="AN75" i="20" s="1"/>
  <c r="BP93" i="20"/>
  <c r="AN93" i="20" s="1"/>
  <c r="BP114" i="20"/>
  <c r="AN114" i="20" s="1"/>
  <c r="AA136" i="20"/>
  <c r="BP17" i="20"/>
  <c r="AF123" i="20"/>
  <c r="BP15" i="20"/>
  <c r="AN15" i="20" s="1"/>
  <c r="BP32" i="20"/>
  <c r="AN32" i="20" s="1"/>
  <c r="BP86" i="20"/>
  <c r="AN86" i="20" s="1"/>
  <c r="BP70" i="20"/>
  <c r="AN70" i="20" s="1"/>
  <c r="BP68" i="20"/>
  <c r="AN68" i="20" s="1"/>
  <c r="BP65" i="20"/>
  <c r="BP63" i="20"/>
  <c r="AN63" i="20" s="1"/>
  <c r="BP61" i="20"/>
  <c r="AN61" i="20" s="1"/>
  <c r="BP59" i="20"/>
  <c r="AN59" i="20" s="1"/>
  <c r="BP57" i="20"/>
  <c r="AN57" i="20" s="1"/>
  <c r="P85" i="8"/>
  <c r="P93" i="8"/>
  <c r="AA128" i="20"/>
  <c r="AN99" i="20"/>
  <c r="AF128" i="20"/>
  <c r="AF140" i="20"/>
  <c r="BP117" i="20"/>
  <c r="BP140" i="20" s="1"/>
  <c r="AF136" i="20"/>
  <c r="BP28" i="20"/>
  <c r="BP103" i="20"/>
  <c r="AN103" i="20" s="1"/>
  <c r="AF130" i="20"/>
  <c r="BP111" i="20"/>
  <c r="BP130" i="20" s="1"/>
  <c r="BP79" i="20"/>
  <c r="BP77" i="20"/>
  <c r="AF127" i="20"/>
  <c r="BP18" i="20"/>
  <c r="AN18" i="20" s="1"/>
  <c r="BP94" i="20"/>
  <c r="AN94" i="20" s="1"/>
  <c r="BP55" i="20"/>
  <c r="AN55" i="20" s="1"/>
  <c r="BP85" i="20"/>
  <c r="AN85" i="20" s="1"/>
  <c r="BP109" i="20"/>
  <c r="AN109" i="20" s="1"/>
  <c r="AA135" i="20"/>
  <c r="AA123" i="20"/>
  <c r="AA130" i="20"/>
  <c r="AA140" i="20"/>
  <c r="AA127" i="20"/>
  <c r="BP16" i="20"/>
  <c r="AF122" i="20"/>
  <c r="BP14" i="20"/>
  <c r="AN14" i="20" s="1"/>
  <c r="BP95" i="20"/>
  <c r="AN95" i="20" s="1"/>
  <c r="BP72" i="20"/>
  <c r="AN72" i="20" s="1"/>
  <c r="BP69" i="20"/>
  <c r="AN69" i="20" s="1"/>
  <c r="BP64" i="20"/>
  <c r="AN64" i="20" s="1"/>
  <c r="BP62" i="20"/>
  <c r="AN62" i="20" s="1"/>
  <c r="BP60" i="20"/>
  <c r="AN60" i="20" s="1"/>
  <c r="BP58" i="20"/>
  <c r="AN58" i="20" s="1"/>
  <c r="BP34" i="20"/>
  <c r="BP49" i="20"/>
  <c r="AN49" i="20" s="1"/>
  <c r="BP37" i="20"/>
  <c r="AN37" i="20" s="1"/>
  <c r="AL17" i="20"/>
  <c r="K18" i="16"/>
  <c r="AL117" i="20"/>
  <c r="AL140" i="20" s="1"/>
  <c r="AL131" i="20"/>
  <c r="AL72" i="20"/>
  <c r="AL68" i="20"/>
  <c r="AL63" i="20"/>
  <c r="G18" i="16"/>
  <c r="G13" i="16"/>
  <c r="O80" i="8"/>
  <c r="O79" i="8" s="1"/>
  <c r="AF108" i="20"/>
  <c r="AF107" i="20" s="1"/>
  <c r="AL109" i="20"/>
  <c r="K13" i="16"/>
  <c r="AL95" i="20"/>
  <c r="AL104" i="20"/>
  <c r="AL137" i="20" s="1"/>
  <c r="AL16" i="20"/>
  <c r="AL124" i="20" s="1"/>
  <c r="AL27" i="20"/>
  <c r="AL135" i="20" s="1"/>
  <c r="AL29" i="20"/>
  <c r="I13" i="16"/>
  <c r="AL78" i="20"/>
  <c r="AL85" i="20"/>
  <c r="AF74" i="20"/>
  <c r="AL65" i="20"/>
  <c r="AL61" i="20"/>
  <c r="AL58" i="20"/>
  <c r="AL64" i="20"/>
  <c r="AL79" i="20"/>
  <c r="AL15" i="20"/>
  <c r="AL21" i="20"/>
  <c r="F18" i="16"/>
  <c r="I14" i="16"/>
  <c r="AL82" i="20"/>
  <c r="AL80" i="20"/>
  <c r="AL67" i="20"/>
  <c r="AL62" i="20"/>
  <c r="AK118" i="20"/>
  <c r="AK143" i="20" s="1"/>
  <c r="AL56" i="20"/>
  <c r="AL55" i="20"/>
  <c r="N15" i="16"/>
  <c r="P16" i="16"/>
  <c r="H15" i="16"/>
  <c r="H13" i="16" s="1"/>
  <c r="AL86" i="20"/>
  <c r="AL70" i="20"/>
  <c r="AL69" i="20"/>
  <c r="AL60" i="20"/>
  <c r="AL59" i="20"/>
  <c r="AL57" i="20"/>
  <c r="AL22" i="20"/>
  <c r="AF113" i="20"/>
  <c r="AL100" i="20"/>
  <c r="AL132" i="20" s="1"/>
  <c r="O63" i="8"/>
  <c r="AL75" i="20"/>
  <c r="AL50" i="20"/>
  <c r="AL106" i="20"/>
  <c r="AL18" i="20"/>
  <c r="AA108" i="20"/>
  <c r="AA74" i="20"/>
  <c r="BM74" i="20" s="1"/>
  <c r="E24" i="12"/>
  <c r="E22" i="12" s="1"/>
  <c r="F18" i="12"/>
  <c r="M14" i="16"/>
  <c r="M13" i="16"/>
  <c r="J14" i="16"/>
  <c r="J18" i="16"/>
  <c r="AD118" i="20"/>
  <c r="AD143" i="20" s="1"/>
  <c r="AF13" i="20"/>
  <c r="AL94" i="20"/>
  <c r="AU118" i="20"/>
  <c r="AA92" i="20"/>
  <c r="AF54" i="20"/>
  <c r="AL28" i="20"/>
  <c r="BA118" i="20"/>
  <c r="BA143" i="20" s="1"/>
  <c r="AR118" i="20"/>
  <c r="AL111" i="20"/>
  <c r="AL130" i="20" s="1"/>
  <c r="AL110" i="20"/>
  <c r="AA54" i="20"/>
  <c r="AE118" i="20"/>
  <c r="AE143" i="20" s="1"/>
  <c r="L15" i="16"/>
  <c r="AW118" i="20"/>
  <c r="AW143" i="20" s="1"/>
  <c r="AJ118" i="20"/>
  <c r="AJ143" i="20" s="1"/>
  <c r="BI118" i="20"/>
  <c r="BI143" i="20" s="1"/>
  <c r="BC118" i="20"/>
  <c r="BC143" i="20" s="1"/>
  <c r="AV118" i="20"/>
  <c r="BF118" i="20"/>
  <c r="AZ118" i="20"/>
  <c r="AZ143" i="20" s="1"/>
  <c r="AY143" i="20"/>
  <c r="O86" i="8"/>
  <c r="P17" i="16"/>
  <c r="O15" i="16"/>
  <c r="Q93" i="8"/>
  <c r="BH118" i="20"/>
  <c r="BH143" i="20" s="1"/>
  <c r="BG118" i="20"/>
  <c r="BG143" i="20" s="1"/>
  <c r="AL103" i="20"/>
  <c r="AF92" i="20"/>
  <c r="AL93" i="20"/>
  <c r="AC118" i="20"/>
  <c r="AC143" i="20" s="1"/>
  <c r="AL77" i="20"/>
  <c r="AI118" i="20"/>
  <c r="AI143" i="20" s="1"/>
  <c r="AB118" i="20"/>
  <c r="AB143" i="20" s="1"/>
  <c r="AH118" i="20"/>
  <c r="AH143" i="20" s="1"/>
  <c r="D19" i="12"/>
  <c r="AG118" i="20"/>
  <c r="AG143" i="20" s="1"/>
  <c r="R93" i="8"/>
  <c r="AL97" i="20"/>
  <c r="AL126" i="20" l="1"/>
  <c r="BP126" i="20"/>
  <c r="AN79" i="20"/>
  <c r="BP124" i="20"/>
  <c r="O93" i="8"/>
  <c r="AL129" i="20"/>
  <c r="AN65" i="20"/>
  <c r="AN126" i="20" s="1"/>
  <c r="O85" i="8"/>
  <c r="AO118" i="20"/>
  <c r="AO143" i="20" s="1"/>
  <c r="BP134" i="20"/>
  <c r="BP131" i="20"/>
  <c r="BF120" i="20"/>
  <c r="F16" i="12"/>
  <c r="F15" i="12" s="1"/>
  <c r="AL134" i="20"/>
  <c r="AN134" i="20"/>
  <c r="AN131" i="20"/>
  <c r="D21" i="12"/>
  <c r="D25" i="12" s="1"/>
  <c r="C22" i="12"/>
  <c r="BP136" i="20"/>
  <c r="BM108" i="20"/>
  <c r="AM108" i="20" s="1"/>
  <c r="AM74" i="20"/>
  <c r="BM84" i="20"/>
  <c r="AM84" i="20" s="1"/>
  <c r="BM92" i="20"/>
  <c r="AM92" i="20" s="1"/>
  <c r="BM54" i="20"/>
  <c r="AM54" i="20" s="1"/>
  <c r="BM140" i="20"/>
  <c r="AL84" i="20"/>
  <c r="AL83" i="20" s="1"/>
  <c r="AL31" i="20"/>
  <c r="AL30" i="20" s="1"/>
  <c r="AR143" i="20"/>
  <c r="AR120" i="20"/>
  <c r="BF143" i="20"/>
  <c r="AV143" i="20"/>
  <c r="AV120" i="20"/>
  <c r="AU143" i="20"/>
  <c r="AU120" i="20"/>
  <c r="H14" i="16"/>
  <c r="BM123" i="20"/>
  <c r="AM125" i="20"/>
  <c r="BM125" i="20"/>
  <c r="AL125" i="20"/>
  <c r="H18" i="16"/>
  <c r="BP127" i="20"/>
  <c r="AN17" i="20"/>
  <c r="AN125" i="20" s="1"/>
  <c r="BP125" i="20"/>
  <c r="AM135" i="20"/>
  <c r="AN28" i="20"/>
  <c r="AN136" i="20" s="1"/>
  <c r="AN27" i="20"/>
  <c r="AN135" i="20" s="1"/>
  <c r="AN34" i="20"/>
  <c r="AN16" i="20"/>
  <c r="AN100" i="20"/>
  <c r="AN132" i="20" s="1"/>
  <c r="AN115" i="20"/>
  <c r="AN138" i="20" s="1"/>
  <c r="AN117" i="20"/>
  <c r="AN140" i="20" s="1"/>
  <c r="BM128" i="20"/>
  <c r="BP107" i="20"/>
  <c r="AN107" i="20" s="1"/>
  <c r="BP54" i="20"/>
  <c r="AN54" i="20" s="1"/>
  <c r="AA107" i="20"/>
  <c r="AF112" i="20"/>
  <c r="BP113" i="20"/>
  <c r="AN113" i="20" s="1"/>
  <c r="AF83" i="20"/>
  <c r="BP84" i="20"/>
  <c r="AN84" i="20" s="1"/>
  <c r="AL123" i="20"/>
  <c r="AF73" i="20"/>
  <c r="BP74" i="20"/>
  <c r="AN74" i="20" s="1"/>
  <c r="BP108" i="20"/>
  <c r="AN108" i="20" s="1"/>
  <c r="AN122" i="20"/>
  <c r="AM127" i="20"/>
  <c r="AN123" i="20"/>
  <c r="AL127" i="20"/>
  <c r="BP92" i="20"/>
  <c r="AN92" i="20" s="1"/>
  <c r="AA53" i="20"/>
  <c r="AL136" i="20"/>
  <c r="BP13" i="20"/>
  <c r="AN13" i="20" s="1"/>
  <c r="AL128" i="20"/>
  <c r="BP128" i="20"/>
  <c r="BP122" i="20"/>
  <c r="BM127" i="20"/>
  <c r="AM140" i="20"/>
  <c r="AM130" i="20"/>
  <c r="AM123" i="20"/>
  <c r="AN77" i="20"/>
  <c r="AN127" i="20" s="1"/>
  <c r="AN111" i="20"/>
  <c r="AN130" i="20" s="1"/>
  <c r="AN104" i="20"/>
  <c r="AN137" i="20" s="1"/>
  <c r="AM128" i="20"/>
  <c r="BP123" i="20"/>
  <c r="AM136" i="20"/>
  <c r="AN106" i="20"/>
  <c r="AN129" i="20" s="1"/>
  <c r="AF141" i="20"/>
  <c r="BP31" i="20"/>
  <c r="AN31" i="20" s="1"/>
  <c r="AA91" i="20"/>
  <c r="C24" i="12"/>
  <c r="AL54" i="20"/>
  <c r="AL53" i="20" s="1"/>
  <c r="P15" i="16"/>
  <c r="P18" i="16" s="1"/>
  <c r="AF53" i="20"/>
  <c r="N14" i="16"/>
  <c r="N18" i="16"/>
  <c r="N13" i="16"/>
  <c r="AF30" i="20"/>
  <c r="AF12" i="20"/>
  <c r="AL13" i="20"/>
  <c r="AL12" i="20" s="1"/>
  <c r="AA73" i="20"/>
  <c r="F24" i="12"/>
  <c r="AL108" i="20"/>
  <c r="AL107" i="20" s="1"/>
  <c r="AA12" i="20"/>
  <c r="L18" i="16"/>
  <c r="L14" i="16"/>
  <c r="L13" i="16"/>
  <c r="O13" i="16"/>
  <c r="O14" i="16"/>
  <c r="O18" i="16"/>
  <c r="O14" i="8"/>
  <c r="AF91" i="20"/>
  <c r="AA83" i="20"/>
  <c r="AL74" i="20"/>
  <c r="AL73" i="20" s="1"/>
  <c r="AA30" i="20"/>
  <c r="C16" i="12"/>
  <c r="E15" i="12"/>
  <c r="E21" i="12"/>
  <c r="AL92" i="20"/>
  <c r="AL91" i="20" s="1"/>
  <c r="BM30" i="20" l="1"/>
  <c r="AM30" i="20" s="1"/>
  <c r="AN124" i="20"/>
  <c r="AN141" i="20" s="1"/>
  <c r="F22" i="12"/>
  <c r="F21" i="12" s="1"/>
  <c r="F25" i="12" s="1"/>
  <c r="BM107" i="20"/>
  <c r="AM107" i="20" s="1"/>
  <c r="BM73" i="20"/>
  <c r="AM73" i="20" s="1"/>
  <c r="BM83" i="20"/>
  <c r="AM83" i="20" s="1"/>
  <c r="BM91" i="20"/>
  <c r="AM91" i="20" s="1"/>
  <c r="BM12" i="20"/>
  <c r="AM12" i="20" s="1"/>
  <c r="BM53" i="20"/>
  <c r="AM53" i="20" s="1"/>
  <c r="P14" i="16"/>
  <c r="BP141" i="20"/>
  <c r="BP12" i="20"/>
  <c r="AN12" i="20" s="1"/>
  <c r="BP53" i="20"/>
  <c r="AN53" i="20" s="1"/>
  <c r="BP73" i="20"/>
  <c r="AN73" i="20" s="1"/>
  <c r="BP83" i="20"/>
  <c r="AN83" i="20" s="1"/>
  <c r="BP91" i="20"/>
  <c r="AN91" i="20" s="1"/>
  <c r="BP112" i="20"/>
  <c r="AN112" i="20" s="1"/>
  <c r="BP30" i="20"/>
  <c r="AN30" i="20" s="1"/>
  <c r="P13" i="16"/>
  <c r="AF118" i="20"/>
  <c r="E25" i="12"/>
  <c r="C25" i="12" s="1"/>
  <c r="C21" i="12"/>
  <c r="E19" i="12"/>
  <c r="C19" i="12" s="1"/>
  <c r="C15" i="12"/>
  <c r="F19" i="12" l="1"/>
  <c r="AF143" i="20"/>
  <c r="BP118" i="20"/>
  <c r="BP143" i="20" s="1"/>
  <c r="AN118" i="20" l="1"/>
  <c r="AN143" i="20" s="1"/>
  <c r="P122" i="20" l="1"/>
  <c r="P138" i="20"/>
  <c r="AA115" i="20"/>
  <c r="BM115" i="20" s="1"/>
  <c r="BM138" i="20" s="1"/>
  <c r="AA114" i="20"/>
  <c r="P113" i="20"/>
  <c r="P112" i="20" s="1"/>
  <c r="P118" i="20" s="1"/>
  <c r="P141" i="20" l="1"/>
  <c r="P143" i="20" s="1"/>
  <c r="BM114" i="20"/>
  <c r="BM122" i="20" s="1"/>
  <c r="BM141" i="20" s="1"/>
  <c r="AS145" i="20" s="1"/>
  <c r="AA122" i="20"/>
  <c r="AA113" i="20"/>
  <c r="BM113" i="20" s="1"/>
  <c r="AM113" i="20" s="1"/>
  <c r="AL115" i="20"/>
  <c r="AL138" i="20" s="1"/>
  <c r="AA138" i="20"/>
  <c r="AA141" i="20" s="1"/>
  <c r="AL114" i="20"/>
  <c r="AM115" i="20"/>
  <c r="AM138" i="20" s="1"/>
  <c r="AA112" i="20" l="1"/>
  <c r="AM114" i="20"/>
  <c r="AM122" i="20" s="1"/>
  <c r="AM141" i="20" s="1"/>
  <c r="BM112" i="20"/>
  <c r="AM112" i="20" s="1"/>
  <c r="AA118" i="20"/>
  <c r="AL113" i="20"/>
  <c r="AL112" i="20" s="1"/>
  <c r="AL122" i="20"/>
  <c r="AL141" i="20" s="1"/>
  <c r="AA143" i="20" l="1"/>
  <c r="AL118" i="20"/>
  <c r="BM118" i="20"/>
  <c r="BM143" i="20" s="1"/>
  <c r="AM118" i="20" l="1"/>
  <c r="AL143" i="20"/>
</calcChain>
</file>

<file path=xl/sharedStrings.xml><?xml version="1.0" encoding="utf-8"?>
<sst xmlns="http://schemas.openxmlformats.org/spreadsheetml/2006/main" count="1078" uniqueCount="517">
  <si>
    <t>0813031</t>
  </si>
  <si>
    <t>Надання інших пільг окремим категоріям громадян відповідно до законодавства</t>
  </si>
  <si>
    <t>0813032</t>
  </si>
  <si>
    <t>3032</t>
  </si>
  <si>
    <t>0813033</t>
  </si>
  <si>
    <t>0813050</t>
  </si>
  <si>
    <t>0813090</t>
  </si>
  <si>
    <t>3122</t>
  </si>
  <si>
    <t>0813122</t>
  </si>
  <si>
    <t>0813123</t>
  </si>
  <si>
    <t>3123</t>
  </si>
  <si>
    <t>0813104</t>
  </si>
  <si>
    <t>0813105</t>
  </si>
  <si>
    <t>0813180</t>
  </si>
  <si>
    <t>0813160</t>
  </si>
  <si>
    <t>3210</t>
  </si>
  <si>
    <t>1010160</t>
  </si>
  <si>
    <t>0810160</t>
  </si>
  <si>
    <t>0610160</t>
  </si>
  <si>
    <t>1014040</t>
  </si>
  <si>
    <t>4040</t>
  </si>
  <si>
    <t>Забезпечення діяльності музеїв i виставок</t>
  </si>
  <si>
    <t>1014060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</si>
  <si>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</si>
  <si>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</si>
  <si>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</si>
  <si>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</si>
  <si>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</si>
  <si>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1110160</t>
  </si>
  <si>
    <t>1113131</t>
  </si>
  <si>
    <t>1210160</t>
  </si>
  <si>
    <t>1216030</t>
  </si>
  <si>
    <t>6030</t>
  </si>
  <si>
    <t>Організація благоустрою населених пунктів</t>
  </si>
  <si>
    <t>1218312</t>
  </si>
  <si>
    <t>8312</t>
  </si>
  <si>
    <t>8110</t>
  </si>
  <si>
    <t>Заходи запобігання та ліквідації надзвичайних ситуацій та наслідків стихійного лиха</t>
  </si>
  <si>
    <t>1216084</t>
  </si>
  <si>
    <t>6084</t>
  </si>
  <si>
    <t>2710160</t>
  </si>
  <si>
    <t>2717130</t>
  </si>
  <si>
    <t>7130</t>
  </si>
  <si>
    <t>Здійснення заходів із землеустрою</t>
  </si>
  <si>
    <t>3710160</t>
  </si>
  <si>
    <t>3719770</t>
  </si>
  <si>
    <t>9770</t>
  </si>
  <si>
    <t>Інші субвенції з місцевого бюджету.</t>
  </si>
  <si>
    <t>2111</t>
  </si>
  <si>
    <t>7100 Сільське, лісове, господарство та мисливство</t>
  </si>
  <si>
    <t>7300 Будівництво та регіональний розвиток</t>
  </si>
  <si>
    <t>7400 Транспорт</t>
  </si>
  <si>
    <t>7600 Інші програми і заходи</t>
  </si>
  <si>
    <t>8100 Надзвичайні ситуації</t>
  </si>
  <si>
    <t>8300 Охорона навколиш прир.сер.</t>
  </si>
  <si>
    <t>9700 Субвенції</t>
  </si>
  <si>
    <t>Комплексна міська цільова програма для пільгових категорій населення міста Глухова на 2016-2019 роки</t>
  </si>
  <si>
    <t>3180</t>
  </si>
  <si>
    <t xml:space="preserve">Управління житлово-комунального господарства та містобудування міської ради </t>
  </si>
  <si>
    <t>Витрати, пов'язані з наданням та обслуговуванням  пільгових довгострокових кредитів, наданих громадянам на будівництво (реконструкцію) та придбання житла</t>
  </si>
  <si>
    <t xml:space="preserve"> Відділ  культури  міської ради</t>
  </si>
  <si>
    <t xml:space="preserve">Фінансове управління міської ради </t>
  </si>
  <si>
    <t>Управління соціально-економічного розвитку міської ради</t>
  </si>
  <si>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</si>
  <si>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</si>
  <si>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</si>
  <si>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Надання кредитів</t>
  </si>
  <si>
    <t>Повернення кредитів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</si>
  <si>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</si>
  <si>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</si>
  <si>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</si>
  <si>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</si>
  <si>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</si>
  <si>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</si>
  <si>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</si>
  <si>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</si>
  <si>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0111</t>
  </si>
  <si>
    <t>1060</t>
  </si>
  <si>
    <t>0490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</si>
  <si>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</si>
  <si>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</si>
  <si>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3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</si>
  <si>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</si>
  <si>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Компенсаційні виплати на пільговий проїзд автомобільним транспортом окремим категоріям громадян</t>
  </si>
  <si>
    <t>Утилізація відходів</t>
  </si>
  <si>
    <t>0990</t>
  </si>
  <si>
    <t>0731</t>
  </si>
  <si>
    <t>0726</t>
  </si>
  <si>
    <t>1040</t>
  </si>
  <si>
    <t>0133</t>
  </si>
  <si>
    <t>0443</t>
  </si>
  <si>
    <t>0910</t>
  </si>
  <si>
    <t>0921</t>
  </si>
  <si>
    <t>0960</t>
  </si>
  <si>
    <t>0810</t>
  </si>
  <si>
    <t>1030</t>
  </si>
  <si>
    <t>1070</t>
  </si>
  <si>
    <t>1090</t>
  </si>
  <si>
    <t>1010</t>
  </si>
  <si>
    <t>1020</t>
  </si>
  <si>
    <t>0610</t>
  </si>
  <si>
    <t>0620</t>
  </si>
  <si>
    <t>0456</t>
  </si>
  <si>
    <t>0512</t>
  </si>
  <si>
    <t>0824</t>
  </si>
  <si>
    <t>0828</t>
  </si>
  <si>
    <t>0829</t>
  </si>
  <si>
    <t>0180</t>
  </si>
  <si>
    <t>0421</t>
  </si>
  <si>
    <t xml:space="preserve"> Виконавчий комітет міської ради </t>
  </si>
  <si>
    <t>Багатопрофільна стаціонарна медична допомога населенню</t>
  </si>
  <si>
    <t>2010</t>
  </si>
  <si>
    <t>Заходи державної політики з питань дітей та їх соціального захисту.</t>
  </si>
  <si>
    <t>3112</t>
  </si>
  <si>
    <t>1000000</t>
  </si>
  <si>
    <t>Відділ освіти міської ради</t>
  </si>
  <si>
    <t>1010000</t>
  </si>
  <si>
    <t>3160</t>
  </si>
  <si>
    <t>Оздоровлення та відпочинку дітей ( крім заходів з оздоровлення дітей, що здійснюється за рахунок коштів на оздоровлення громадян, які постраждали внаслідок Чорнобильської катастрофи).</t>
  </si>
  <si>
    <t>1100000</t>
  </si>
  <si>
    <t xml:space="preserve"> Відділ молоді та спорту міської ради</t>
  </si>
  <si>
    <t>Відділ молоді та спорту міської ради</t>
  </si>
  <si>
    <t>1110000</t>
  </si>
  <si>
    <t>3140</t>
  </si>
  <si>
    <t>Управління соціального захисту населення міської ради</t>
  </si>
  <si>
    <t xml:space="preserve"> Управління соціального захисту населення міської ради</t>
  </si>
  <si>
    <t>3050</t>
  </si>
  <si>
    <t>3090</t>
  </si>
  <si>
    <t>з області</t>
  </si>
  <si>
    <t>власні</t>
  </si>
  <si>
    <t>4000 Культура 110000</t>
  </si>
  <si>
    <t>5000 Фізкультура 130000</t>
  </si>
  <si>
    <t>6000 ЖКП 100000</t>
  </si>
  <si>
    <t>ПЕРЕВІРКА</t>
  </si>
  <si>
    <t>Внутрішнє фінансування</t>
  </si>
  <si>
    <t>Фінансування за рахунок зміни залишків коштів місцевих бюджетів</t>
  </si>
  <si>
    <t>Кошти, одержані із загального фонду бюджету до бюджету розвитку (спеціального фонду)</t>
  </si>
  <si>
    <t>Зміни обсягів готівкових коштів</t>
  </si>
  <si>
    <t>3031</t>
  </si>
  <si>
    <t>3033</t>
  </si>
  <si>
    <t>Заходи державної політики із забезпечення рівних прав та можливостей жінок та чоловіків.</t>
  </si>
  <si>
    <t>Заходи державної політики з питань сім"ї</t>
  </si>
  <si>
    <t>3131</t>
  </si>
  <si>
    <t>Забезпечення соціальними послугами за місцем проживання громадян, які не здатні до  самообслуговування у звязку з похилим віком, хворобою, інвалідністю.</t>
  </si>
  <si>
    <t>3104</t>
  </si>
  <si>
    <t>3105</t>
  </si>
  <si>
    <t>Утримання та навчально-тренувальна робота комунальних  дитячо-юнацьких спортивних шкіл</t>
  </si>
  <si>
    <t>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</si>
  <si>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</si>
  <si>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</si>
  <si>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регіону.</t>
  </si>
  <si>
    <t>Здійснення заходів та реалізація проектів на виконання Державної цільової соціальної програми «Молодь України»</t>
  </si>
  <si>
    <t>Пільгове медичне обслуговування осіб, які постраждали внаслідок Чорнобильської катастрофи</t>
  </si>
  <si>
    <t>заг.фонд</t>
  </si>
  <si>
    <t>спеціальний</t>
  </si>
  <si>
    <t>0320</t>
  </si>
  <si>
    <t>РАЗОМ</t>
  </si>
  <si>
    <t>0600000</t>
  </si>
  <si>
    <t>0610000</t>
  </si>
  <si>
    <t>0800000</t>
  </si>
  <si>
    <t>0810000</t>
  </si>
  <si>
    <t>1200000</t>
  </si>
  <si>
    <t>1210000</t>
  </si>
  <si>
    <t>3700000</t>
  </si>
  <si>
    <t>3710000</t>
  </si>
  <si>
    <t>2700000</t>
  </si>
  <si>
    <t>2710000</t>
  </si>
  <si>
    <t>0160</t>
  </si>
  <si>
    <t>Керівництво і управління у відповідній сфері у містах (місті Києві), селищах, селах, обєднаних територіальних громадах.</t>
  </si>
  <si>
    <t>0611010</t>
  </si>
  <si>
    <t>Надання дошкільної освіти</t>
  </si>
  <si>
    <t>0613140</t>
  </si>
  <si>
    <t>Організація та проведення громадських робіт</t>
  </si>
  <si>
    <t>1050</t>
  </si>
  <si>
    <t>06010000</t>
  </si>
  <si>
    <t>1217310</t>
  </si>
  <si>
    <t>7310</t>
  </si>
  <si>
    <t>Будівництво обєктів житлово-комунального господарства</t>
  </si>
  <si>
    <t>Інші програми та заходи у сфері освіти</t>
  </si>
  <si>
    <t>Видатки на поховання учасників бойових дій та осіб з інвалідністю внаслідок війни</t>
  </si>
  <si>
    <t xml:space="preserve">Надання реабілітаційних послуг особам з інвалідністю та дітям з інвалідністю 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</si>
  <si>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</si>
  <si>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</si>
  <si>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0813171</t>
  </si>
  <si>
    <t>3171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</si>
  <si>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</si>
  <si>
    <t>0813192</t>
  </si>
  <si>
    <t>3192</t>
  </si>
  <si>
    <t>0813242</t>
  </si>
  <si>
    <t>3242</t>
  </si>
  <si>
    <t>Інші заходи у сфері соціального захисту і соціального забезпечення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</si>
  <si>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</si>
  <si>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</si>
  <si>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>7461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</si>
  <si>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</si>
  <si>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</si>
  <si>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Заходи із запобігання та ліквідації надзвичайних ситуацій та наслідків стихійного лиха</t>
  </si>
  <si>
    <t>стипендія</t>
  </si>
  <si>
    <t>Інша діяльність у сфері державного управління</t>
  </si>
  <si>
    <t>8230</t>
  </si>
  <si>
    <t>Інші заходи громадського порядку та безпеки</t>
  </si>
  <si>
    <t>0380</t>
  </si>
  <si>
    <t>0810180</t>
  </si>
  <si>
    <t>1210180</t>
  </si>
  <si>
    <t>1213242</t>
  </si>
  <si>
    <t>2710180</t>
  </si>
  <si>
    <t>0180 Заходи</t>
  </si>
  <si>
    <t>Первинна медична допомога населенню, що надається центрами первинної медичної (медико-санітарної) допомоги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</si>
  <si>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</si>
  <si>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7691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</si>
  <si>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</si>
  <si>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1217691</t>
  </si>
  <si>
    <t>0613242</t>
  </si>
  <si>
    <t>7330</t>
  </si>
  <si>
    <t>2152</t>
  </si>
  <si>
    <t>1763</t>
  </si>
  <si>
    <t>Інші програми та заходи у сфері охорони здоровя</t>
  </si>
  <si>
    <t>0200000</t>
  </si>
  <si>
    <t>0210000</t>
  </si>
  <si>
    <t>0210160</t>
  </si>
  <si>
    <t>0210180</t>
  </si>
  <si>
    <t>0212010</t>
  </si>
  <si>
    <t>0212111</t>
  </si>
  <si>
    <t>0212152</t>
  </si>
  <si>
    <t>0213112</t>
  </si>
  <si>
    <t>0217330</t>
  </si>
  <si>
    <t>0217691</t>
  </si>
  <si>
    <t>0217680</t>
  </si>
  <si>
    <t>7680</t>
  </si>
  <si>
    <t>Членські внески до асоціацій органів місцевого самоврядування</t>
  </si>
  <si>
    <t>0615031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</si>
  <si>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</si>
  <si>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</si>
  <si>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0617361</t>
  </si>
  <si>
    <t>0218230</t>
  </si>
  <si>
    <t>1216086</t>
  </si>
  <si>
    <t>6086</t>
  </si>
  <si>
    <t xml:space="preserve">Інша діяльність щодо забезпечення житлом громадян </t>
  </si>
  <si>
    <t>1218820</t>
  </si>
  <si>
    <t>Пільгові довгострокові кредити молодим сімям та одиноким молодим громадянам на будівництво/придбання житла та їх повернення</t>
  </si>
  <si>
    <t>8820</t>
  </si>
  <si>
    <t>0218220</t>
  </si>
  <si>
    <t>8220</t>
  </si>
  <si>
    <t>Заходи та роботи з мобілізаційної  підготовки місцевого значення</t>
  </si>
  <si>
    <t>1218821</t>
  </si>
  <si>
    <t>1218822</t>
  </si>
  <si>
    <t>8821</t>
  </si>
  <si>
    <t>8822</t>
  </si>
  <si>
    <t>Додаток № 3</t>
  </si>
  <si>
    <t>до рішення міської ради</t>
  </si>
  <si>
    <t>Додаток № 2</t>
  </si>
  <si>
    <t>Фінансування за типом кредитора</t>
  </si>
  <si>
    <t>Х</t>
  </si>
  <si>
    <t>Загальне фінансування</t>
  </si>
  <si>
    <t>Фінансування за типом боргового зобов’язання</t>
  </si>
  <si>
    <t>Код програмної класифікації видатків та кредитування місцевих бюджетів</t>
  </si>
  <si>
    <t>Усього</t>
  </si>
  <si>
    <t>усього</t>
  </si>
  <si>
    <t>УСЬОГО</t>
  </si>
  <si>
    <t>Найменування місцевої /регіональної програми</t>
  </si>
  <si>
    <t>Дата та номер документа, яким затверджено місцеву регіональну програму</t>
  </si>
  <si>
    <t>( грн.)</t>
  </si>
  <si>
    <t>(грн.)</t>
  </si>
  <si>
    <t>Шалигіно</t>
  </si>
  <si>
    <t>Береза</t>
  </si>
  <si>
    <t>1000 Освіта</t>
  </si>
  <si>
    <t xml:space="preserve">2000 Охорона здоровя </t>
  </si>
  <si>
    <t xml:space="preserve">3000 Соцзахист </t>
  </si>
  <si>
    <t>8200 Мобілізація</t>
  </si>
  <si>
    <t>Міська програма "Правопорядок на 2018-2022 роки"</t>
  </si>
  <si>
    <t>Надання пільг окремим категоріям громадян з послуг зв'язку</t>
  </si>
  <si>
    <t>0813210</t>
  </si>
  <si>
    <t>освітня субвенція 41033900</t>
  </si>
  <si>
    <t>Субвенція особам з особливими потребами 41051200</t>
  </si>
  <si>
    <t>Субвенція відшкодування лікарських 41052000</t>
  </si>
  <si>
    <t>Інші субвенції 41053900</t>
  </si>
  <si>
    <t>область</t>
  </si>
  <si>
    <t>Власні</t>
  </si>
  <si>
    <t>на спец.ф</t>
  </si>
  <si>
    <t>на заг ф.</t>
  </si>
  <si>
    <t xml:space="preserve">Доходи загального фонду </t>
  </si>
  <si>
    <t>Доходи  спеціального фонду</t>
  </si>
  <si>
    <t>Доходи відповідно додатку 1</t>
  </si>
  <si>
    <t>Передача коштів до з/ф власних коштів</t>
  </si>
  <si>
    <t>Доходи загального фонду всього по дод 3</t>
  </si>
  <si>
    <t>Дотація на здійснення переданих з державного бюджету видатків     41040200</t>
  </si>
  <si>
    <t>у тому числі бюджет розвитку</t>
  </si>
  <si>
    <t>Субвенція за рахунок переданої освітньої 41051000</t>
  </si>
  <si>
    <t>№ 300 від 19.12.2017</t>
  </si>
  <si>
    <t>Міська комплексна програма "Освіта міста Глухова на 2018-2021р."</t>
  </si>
  <si>
    <t>Програма соціального захисту окремих категорій населення міста Глухова на 2019-2023 р.р</t>
  </si>
  <si>
    <t xml:space="preserve"> № 318 від 12.04.2018 р.</t>
  </si>
  <si>
    <t xml:space="preserve">Оборотно -касовий не показувати </t>
  </si>
  <si>
    <t xml:space="preserve">       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</si>
  <si>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</si>
  <si>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</si>
  <si>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</si>
  <si>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</si>
  <si>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</si>
  <si>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</si>
  <si>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Кредитування-усього</t>
  </si>
  <si>
    <t>№ 370 від 27.09.2022</t>
  </si>
  <si>
    <r>
      <t>МВК</t>
    </r>
    <r>
      <rPr>
        <sz val="11"/>
        <rFont val="Times New Roman"/>
        <family val="1"/>
        <charset val="204"/>
      </rPr>
      <t xml:space="preserve">   № 37 від 30.12.2015</t>
    </r>
  </si>
  <si>
    <t>Програма економічного і соціального розвитку міста Глухова на 2019 рік та наступні 2020-2021 роки</t>
  </si>
  <si>
    <t xml:space="preserve"> № 377       від 18.10.2019</t>
  </si>
  <si>
    <t>Здійсненн заходів із землеустрою</t>
  </si>
  <si>
    <t>№ 370 від 27.09.2018</t>
  </si>
  <si>
    <t xml:space="preserve"> № 377       від 18.10.2020</t>
  </si>
  <si>
    <t>Надання позашкільної освіти закладами позашкільної освіти, заходи із позашкільної роботи з дітьми</t>
  </si>
  <si>
    <t>Надання спеціальної освіти мистецькими школами.</t>
  </si>
  <si>
    <t>Методичне забезпечення діяльності закладів освіти.</t>
  </si>
  <si>
    <t xml:space="preserve">№ 387 від 23.12.2019 </t>
  </si>
  <si>
    <t>Міська цільова  програма захисту населення і території від надзвичайних ситуацій техногенного та природного хар-ру  на 2019-2021 роки</t>
  </si>
  <si>
    <t>від  23.12.2019  № 388</t>
  </si>
  <si>
    <t>Міська програма підготовки лікарських кадрів для охорони здоровя міста Глухова на 2020-2022 рр."</t>
  </si>
  <si>
    <t xml:space="preserve"> № 393 від 23.12.2019</t>
  </si>
  <si>
    <t>Міська програма "Назустріч дітям" на 2020-2023 роки</t>
  </si>
  <si>
    <t>№ 394 від 23.12.2019 р.</t>
  </si>
  <si>
    <t>Комплексна міська програма «Здоров’я глухівчан» на 2020-2024 роки</t>
  </si>
  <si>
    <t>Програма забезпечення організаційних заходів та інших видатків бюджету Глухівської міської ради на 2021-2023 роки</t>
  </si>
  <si>
    <t xml:space="preserve"> № 540 від 18.09.2020</t>
  </si>
  <si>
    <t>0617321</t>
  </si>
  <si>
    <t>1117361</t>
  </si>
  <si>
    <t>0218110</t>
  </si>
  <si>
    <t>7321</t>
  </si>
  <si>
    <t>1014030</t>
  </si>
  <si>
    <t>4030</t>
  </si>
  <si>
    <t>Забезпечення діяльності бібліотек</t>
  </si>
  <si>
    <t>Фінансування  бюджету Глухівської міської територіальної громади на 2021 рік</t>
  </si>
  <si>
    <t>Програма "Дитячі меблі" на період до 2025 року</t>
  </si>
  <si>
    <r>
      <t xml:space="preserve">РОЗПОДІЛ    </t>
    </r>
    <r>
      <rPr>
        <b/>
        <sz val="14"/>
        <rFont val="Times New Roman"/>
        <family val="1"/>
        <charset val="204"/>
      </rPr>
      <t>видатків  бюджету Глухівської міської територіальної громади  на 2021 рік</t>
    </r>
  </si>
  <si>
    <t>Кредитування бюджету Глухівської міської територіальної громади у 2021 році</t>
  </si>
  <si>
    <t>Розподіл витрат  бюджету Глухівської  міської територіальної громади на реалізацію місцевих програм у 2021 році</t>
  </si>
  <si>
    <t>8710</t>
  </si>
  <si>
    <t>8710 Резервний фонд</t>
  </si>
  <si>
    <t>Міська програма "Назустріч дітям" на  2020-2023 р.</t>
  </si>
  <si>
    <t>Резервний фонд місцевого бюджету</t>
  </si>
  <si>
    <t>Керівництво і управління у відповідній сфері у містах (місті Києві), селищах, селах, територіальних громадах.</t>
  </si>
  <si>
    <t>0611021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</si>
  <si>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</si>
  <si>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</si>
  <si>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</si>
  <si>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</si>
  <si>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</si>
  <si>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1011080</t>
  </si>
  <si>
    <t>1080</t>
  </si>
  <si>
    <t>0611130</t>
  </si>
  <si>
    <t>1130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</si>
  <si>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</si>
  <si>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</si>
  <si>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</si>
  <si>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</si>
  <si>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</si>
  <si>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</si>
  <si>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</si>
  <si>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</si>
  <si>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</si>
  <si>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</si>
  <si>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</si>
  <si>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</si>
  <si>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0611142</t>
  </si>
  <si>
    <t>1142</t>
  </si>
  <si>
    <r>
      <t>Будівництво</t>
    </r>
    <r>
      <rPr>
        <sz val="10"/>
        <rFont val="Times New Roman"/>
        <family val="1"/>
        <charset val="204"/>
      </rPr>
      <t> освітніх установ та закладів</t>
    </r>
  </si>
  <si>
    <t>0211142</t>
  </si>
  <si>
    <t>0763</t>
  </si>
  <si>
    <t>Надання фінансової підтримки громадським обєднанням ветеранів і осіб з інвалідністю, діяльність яких має соціальну спрямованість</t>
  </si>
  <si>
    <t>Витрати, пов'язані з наданням та обслуговуванням  пільгових довгострокових кредитів, наданих громадянам на будівництво (реконструкцію) придбання житла</t>
  </si>
  <si>
    <t>1113210</t>
  </si>
  <si>
    <t>0611141</t>
  </si>
  <si>
    <t>1141</t>
  </si>
  <si>
    <t>Забезпечення діяльності інших закладів у сфері освіти</t>
  </si>
  <si>
    <r>
      <t xml:space="preserve">перевірка з додатком 2 джерела </t>
    </r>
    <r>
      <rPr>
        <sz val="25"/>
        <rFont val="Times New Roman"/>
        <family val="1"/>
        <charset val="204"/>
      </rPr>
      <t>должно бить 0</t>
    </r>
  </si>
  <si>
    <t xml:space="preserve">Міський голова </t>
  </si>
  <si>
    <t>Надія Вайло</t>
  </si>
  <si>
    <t>Надія ВАЙЛО</t>
  </si>
  <si>
    <t>0212144</t>
  </si>
  <si>
    <t>2144</t>
  </si>
  <si>
    <t>Централізовані заходи з лікування хворих на цукровий та нецукровий діабет</t>
  </si>
  <si>
    <t>7325</t>
  </si>
  <si>
    <t>1117325</t>
  </si>
  <si>
    <t>Будівництво споруд, установ та закладів фізичної культури і спорту</t>
  </si>
  <si>
    <t xml:space="preserve"> № 377       від 18.10.2018</t>
  </si>
  <si>
    <t>Додаток  1, 5</t>
  </si>
  <si>
    <t>первірка</t>
  </si>
  <si>
    <t>3718710</t>
  </si>
  <si>
    <t xml:space="preserve">учеба </t>
  </si>
  <si>
    <t>пільгові рецепти - 330000, орфанні - 320000,  зубопротезірование - 170000</t>
  </si>
  <si>
    <t>Галушка</t>
  </si>
  <si>
    <t>капремонт фасаду приміщення ЦНАП - 203000, капремонт прилеглої території  ЦНАП-800000,00</t>
  </si>
  <si>
    <t>придбання серверу та відеокамер</t>
  </si>
  <si>
    <t>перевезення призовників -22000 , тероборона -16000</t>
  </si>
  <si>
    <t>центр професійного розвитку</t>
  </si>
  <si>
    <t>Незабезпеч - 89,5 субвенція за рахунок переданої</t>
  </si>
  <si>
    <t xml:space="preserve"> бухгалтерія, хозгрупа</t>
  </si>
  <si>
    <t>одноразова допомога дітям сиротам</t>
  </si>
  <si>
    <t>співфінансування  інвестиційний проектів лижеролерної траси на стадіоні</t>
  </si>
  <si>
    <t>Затверджено</t>
  </si>
  <si>
    <t>Внесено зміни</t>
  </si>
  <si>
    <t>у тому числі  бюджет розвитку</t>
  </si>
  <si>
    <t xml:space="preserve"> у тому числі бюджет розвитку</t>
  </si>
  <si>
    <t>Затверджено з урахуванням змін</t>
  </si>
  <si>
    <t>"Про внесення змін до рішення Глухівської міської ради від 24.12.2020 № 89 "Про бюджет Глухівської міської територіальної громади  на 2021 рік"</t>
  </si>
  <si>
    <t>Надання пільгових довгострокових кредитів молодим сім'ям та одиноким молодим громадянам на будівництво/реконструкцію/придбання житла</t>
  </si>
  <si>
    <t>Повернення пільгових довгострокових кредитів наданих молодим сім'ям та одиноким молодим громадянам на будівництво/реконструкцію/придбання житла</t>
  </si>
  <si>
    <t>Додаток № 7</t>
  </si>
  <si>
    <t>Додаток № 4</t>
  </si>
  <si>
    <t>№ 410 від 03.04.2020</t>
  </si>
  <si>
    <t>№ 410 від 03.04.2021</t>
  </si>
  <si>
    <t xml:space="preserve">№ 46 від 20.12.2020 </t>
  </si>
  <si>
    <t xml:space="preserve"> № 377       від 18.10.2021</t>
  </si>
  <si>
    <t>Комплексна програма для пільгових категорій населення Глухівської міської ради на 2021-2025 роки</t>
  </si>
  <si>
    <t>№ 8 від 21.01.2021</t>
  </si>
  <si>
    <t>№ 8 від 21.01.2022</t>
  </si>
  <si>
    <r>
      <t>Субвенція на здійснення окремих видатків у охороні здоровя за рахунок субвенції з дербюд</t>
    </r>
    <r>
      <rPr>
        <sz val="10"/>
        <rFont val="Times New Roman"/>
        <family val="1"/>
        <charset val="204"/>
      </rPr>
      <t xml:space="preserve"> 41055000</t>
    </r>
  </si>
  <si>
    <r>
      <t>Субвенція з місцевого бюджету на передані видатки по охороні здоровя</t>
    </r>
    <r>
      <rPr>
        <sz val="10"/>
        <rFont val="Times New Roman"/>
        <family val="1"/>
        <charset val="204"/>
      </rPr>
      <t xml:space="preserve"> 41051500</t>
    </r>
  </si>
  <si>
    <t>610400 з області   140000 наши</t>
  </si>
  <si>
    <r>
      <t xml:space="preserve">Субвенція за рахунок </t>
    </r>
    <r>
      <rPr>
        <b/>
        <sz val="9"/>
        <rFont val="Times New Roman"/>
        <family val="1"/>
        <charset val="204"/>
      </rPr>
      <t xml:space="preserve">залишку коштів </t>
    </r>
    <r>
      <rPr>
        <sz val="9"/>
        <rFont val="Times New Roman"/>
        <family val="1"/>
        <charset val="204"/>
      </rPr>
      <t xml:space="preserve">на надання підтримки з особливими потребами </t>
    </r>
    <r>
      <rPr>
        <sz val="10"/>
        <rFont val="Times New Roman"/>
        <family val="1"/>
        <charset val="204"/>
      </rPr>
      <t>41051700</t>
    </r>
  </si>
  <si>
    <t>державний бюджет 41052600</t>
  </si>
  <si>
    <t>0611061</t>
  </si>
  <si>
    <t>1061</t>
  </si>
  <si>
    <t>Есмань</t>
  </si>
  <si>
    <t>Розподіл освітньої</t>
  </si>
  <si>
    <t>0217350</t>
  </si>
  <si>
    <t>7350</t>
  </si>
  <si>
    <t xml:space="preserve">Розроблення схем планування та забудови територій (містобудівної документації) </t>
  </si>
  <si>
    <t>Будівництво установ та закладів культури</t>
  </si>
  <si>
    <t>1217670</t>
  </si>
  <si>
    <t>7670</t>
  </si>
  <si>
    <t>Внески до статутного капіталу субєктів господарювання</t>
  </si>
  <si>
    <t>1217462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</si>
  <si>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</si>
  <si>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</si>
  <si>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На початок періоду</t>
  </si>
  <si>
    <t>№ _________</t>
  </si>
  <si>
    <t>________________</t>
  </si>
  <si>
    <t xml:space="preserve">Міська програма молодіжного житлового кредитування </t>
  </si>
  <si>
    <t xml:space="preserve">Міська програма розвитку патріотичного виховання школярів  міста Глухова на 2021-2024 роки </t>
  </si>
  <si>
    <t>№ 47 від 16.12.2020</t>
  </si>
  <si>
    <t xml:space="preserve">Про  Програму  розвитку фізичної культури і спорту на території  Глухівської міської ради  на 2021-2025 роки </t>
  </si>
  <si>
    <t>№ 135 від 25.02.2021</t>
  </si>
  <si>
    <t>8311</t>
  </si>
  <si>
    <t>1218311</t>
  </si>
  <si>
    <t>0813241</t>
  </si>
  <si>
    <t>3241</t>
  </si>
  <si>
    <t xml:space="preserve">Забезпечення діяльності інших закладів у сфері соціального захисту і соціального забезпечення </t>
  </si>
  <si>
    <t>0511</t>
  </si>
  <si>
    <t>Охрана та раціональне використання природних ресурсів</t>
  </si>
  <si>
    <t>30000 - на стратегію розвитку, 130000 -ремонт огорожі та приміщення</t>
  </si>
  <si>
    <t>с/ф - містобідувна документація  "Детальний план територій по Богдана Хмельницького</t>
  </si>
  <si>
    <t xml:space="preserve">499100- капітльний ремонт приміщення стадіону , 70000 - виготовлення ПКД стадіону </t>
  </si>
  <si>
    <t>поповнення статутного фонду Водоканалу</t>
  </si>
  <si>
    <t>21000-виготовлення нормативної грошової оцінки земельної ділянки, 40000-виготовлення нормативної грошової оцінки с. Некрасове</t>
  </si>
  <si>
    <t>26500  на бойлер Світлячок</t>
  </si>
  <si>
    <t>с/ф- 600000- капремонт приміщення їдальні с. Будівельне НВК, 584000- капремонт даху ЗОШ № 3, 680000-ремонт спортзали ЗОШ 6</t>
  </si>
  <si>
    <t>тут 20000 на більярдний стіл Полошки з/ф-50000-проведення поточного ремонт фундаменту  будинку культури в селі Білокопитове</t>
  </si>
  <si>
    <t>50000-придбання посадкового матеріалу</t>
  </si>
  <si>
    <t>91270,28 - утилізація відходів</t>
  </si>
  <si>
    <t>247000-придбання ПК, 33040 - придбання колонок, 535000-поточний ремонт туалетів, 46941,02 -Інтернет по селам</t>
  </si>
  <si>
    <t>98000-на поточний ремонт Шевченка 16</t>
  </si>
  <si>
    <t>121300- виготовлення ПКД по капремонту в.т.ч. встановлення світлофору  по Суворова-Путивльська., 402000-капремонт доріг і тротуарів, 98000-капремонт доріжок скверу Шевченка</t>
  </si>
  <si>
    <t>капремонт доріг, 150000 - ремонт тротуару по Жужома, 865000 -капремонт по вул. Інститутський(КПКВ 7461-62738,05, КПКВ 7691+2738,05), 33532,64-поточний ремонт доріг, 200000-капремонт Тротуару по Поштовому,  350000 капремонт тротуару по Терещенків</t>
  </si>
  <si>
    <t>на опалату додаткових корекційних годин субвенція на особливі : 90,1-школи, 73,8 садочки - з/ф. 83,2 - спец засоби  субвенція на особливі.  Незабезпеч 60,7 -субвенція на особл потреби</t>
  </si>
  <si>
    <t>Інша діяльність щодо забезпечення житлом громадян</t>
  </si>
  <si>
    <t>придбання квартир для лікарів</t>
  </si>
  <si>
    <r>
      <t>Будівництво </t>
    </r>
    <r>
      <rPr>
        <b/>
        <vertAlign val="superscript"/>
        <sz val="11"/>
        <color theme="1"/>
        <rFont val="Times New Roman"/>
        <family val="1"/>
        <charset val="204"/>
      </rPr>
      <t>-1</t>
    </r>
    <r>
      <rPr>
        <sz val="11"/>
        <color theme="1"/>
        <rFont val="Times New Roman"/>
        <family val="1"/>
        <charset val="204"/>
      </rPr>
      <t> інших об'єктів комунальної власності</t>
    </r>
  </si>
  <si>
    <r>
      <t>Будівництво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> освітніх установ та закладів</t>
    </r>
  </si>
  <si>
    <t>матрезерв -70000, оповіщення -75000</t>
  </si>
  <si>
    <t>Програма оздоровлення дітей на 2021 рік.</t>
  </si>
  <si>
    <t>3719800</t>
  </si>
  <si>
    <t>9800</t>
  </si>
  <si>
    <t>Субвенція з місцевого бюджету державному бюджету на використання програм соціально-економічного розвитку регіонів</t>
  </si>
  <si>
    <t>9800 Субвенція на державу</t>
  </si>
  <si>
    <t>№ 234  від 28.05.2021</t>
  </si>
  <si>
    <t>капремонт будинку культури с. Баничі, 77850-придбання приміщення в Вікторове, 180000-приміщення в Баничі</t>
  </si>
  <si>
    <t>1216020</t>
  </si>
  <si>
    <t>6020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</si>
  <si>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</si>
  <si>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Програма фінансової підтримки комунальних підприємств Глухівської міської ради на 2021 рік.</t>
  </si>
  <si>
    <t>№ 236 від 28.05.2021</t>
  </si>
  <si>
    <t>0217540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</si>
  <si>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</si>
  <si>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</si>
  <si>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місцевості.</t>
  </si>
  <si>
    <t>41035500 Інтернет в село</t>
  </si>
  <si>
    <t>капремонт вул. Путивльська</t>
  </si>
  <si>
    <t>7500 Інтернет на село</t>
  </si>
  <si>
    <t>Будівництво інших об'єктів комунальної власності</t>
  </si>
  <si>
    <t>0611181</t>
  </si>
  <si>
    <t>1181</t>
  </si>
  <si>
    <t>0611182</t>
  </si>
  <si>
    <t>1182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</si>
  <si>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</si>
  <si>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</si>
  <si>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0813191</t>
  </si>
  <si>
    <t>3191</t>
  </si>
  <si>
    <t>Інші видатки на соціальний захист ветеранів війни та праці</t>
  </si>
  <si>
    <t>120000-на світодіодні фонарі с. Перемога, 248320-видалення дерев благоустрій кладовищ , 115,0-ремонт огорожв в парку, 700-аивіз сміття, 300- прибирання вулиць</t>
  </si>
  <si>
    <t>фінансова підтримка 4х комунальних підприємств</t>
  </si>
  <si>
    <t>405000 - заходи : мінус 8000,00 , 100-на поточний ремонт стадіону</t>
  </si>
  <si>
    <t>902000-капремонт Шевч, 30000- ремонт гідроспор Некрасово, 100-вулосвітл, 267,4-ПКД реконструкція полігону</t>
  </si>
  <si>
    <t>НУШ</t>
  </si>
  <si>
    <t>НУШ з області</t>
  </si>
  <si>
    <t>1473300 - заробітна плата,  1123900 - комуналка</t>
  </si>
  <si>
    <t>з/ф- 25000 для військкомату заміна 3-х віком, 50000-поточні видатки пожежна частина, 50000-поточний ремонт відділу поліції, с/ф - 2600000-субвенцій обл на капремонт приймального відділення, 60120-придбання ноутів для педагогів</t>
  </si>
  <si>
    <t>Програма  для забезпечення виконання управлінням соціального захисту населення Глухівської міської ради рішень судів та інших виконавчих документів про стягнення коштів на 2021 – 2024 роки</t>
  </si>
  <si>
    <t>№ 279 від 13.07.2021</t>
  </si>
  <si>
    <t>41051400  НУШ</t>
  </si>
  <si>
    <t>100-на огорожу в Баничі</t>
  </si>
  <si>
    <t>з/ф - 6124900 -комуналка, 79136- алкаши, 396000- пільгові пенсії, 230000 -комісія призову , 21860-комісія Есмань  100% потреба, 100000-заміна вікон інфекційного відділення   с/ф - 180000 придбання мікроскопу та морозильної камери</t>
  </si>
  <si>
    <t>0611210</t>
  </si>
  <si>
    <t>1210</t>
  </si>
  <si>
    <t>Надання освіти за рахунок залишку коштів за  субвенцією з державного бюджету місцевим бюджетам на надання державної підтримки особам з особливими освітніми потребами</t>
  </si>
  <si>
    <t xml:space="preserve">                                 громади на 2021 рік" від 24.12.2020 № 89</t>
  </si>
  <si>
    <t xml:space="preserve"> "Про внесення змін до рішення Глухівської міської ради від        24.12.2020 № 89 "Про бюджет Глухівської міської територіальної громади  на 2021 рік"</t>
  </si>
  <si>
    <t>№ 345_____</t>
  </si>
  <si>
    <t>від 24.09.2021</t>
  </si>
  <si>
    <t>№ 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</si>
</sst>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2" x14ac:knownFonts="1">
    <font>
      <sz val="10"/>
      <name val="Times New Roman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u/>
      <sz val="10"/>
      <color indexed="12"/>
      <name val="Arial"/>
      <family val="2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sz val="9"/>
      <name val="Times New Roman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 Cyr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5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5"/>
      <name val="Times New Roman"/>
      <family val="1"/>
      <charset val="204"/>
    </font>
    <font>
      <sz val="50"/>
      <name val="Times New Roman"/>
      <family val="1"/>
      <charset val="204"/>
    </font>
    <font>
      <sz val="30"/>
      <color indexed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25"/>
      <color indexed="17"/>
      <name val="Times New Roman"/>
      <family val="1"/>
      <charset val="204"/>
    </font>
    <font>
      <sz val="25"/>
      <name val="Times New Roman"/>
      <family val="1"/>
      <charset val="204"/>
    </font>
    <font>
      <sz val="8"/>
      <color indexed="8"/>
      <name val="Arial"/>
      <family val="2"/>
      <charset val="204"/>
    </font>
    <font>
      <sz val="25"/>
      <color indexed="17"/>
      <name val="Times New Roman"/>
      <family val="1"/>
      <charset val="204"/>
    </font>
    <font>
      <b/>
      <sz val="25"/>
      <color indexed="1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Arial"/>
      <family val="2"/>
      <charset val="204"/>
    </font>
    <font>
      <sz val="15"/>
      <color rgb="FF00B050"/>
      <name val="Times New Roman"/>
      <family val="1"/>
      <charset val="204"/>
    </font>
    <font>
      <b/>
      <sz val="16"/>
      <color theme="5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7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5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2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26" fillId="0" borderId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8" borderId="0" applyNumberFormat="0" applyBorder="0" applyAlignment="0" applyProtection="0"/>
    <xf numFmtId="0" fontId="8" fillId="7" borderId="1" applyNumberFormat="0" applyAlignment="0" applyProtection="0"/>
    <xf numFmtId="0" fontId="9" fillId="22" borderId="2" applyNumberFormat="0" applyAlignment="0" applyProtection="0"/>
    <xf numFmtId="0" fontId="17" fillId="22" borderId="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4" fillId="0" borderId="0">
      <alignment vertical="top"/>
    </xf>
    <xf numFmtId="0" fontId="13" fillId="0" borderId="3" applyNumberFormat="0" applyFill="0" applyAlignment="0" applyProtection="0"/>
    <xf numFmtId="0" fontId="11" fillId="23" borderId="4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6" fillId="0" borderId="0"/>
    <xf numFmtId="0" fontId="26" fillId="0" borderId="0"/>
    <xf numFmtId="0" fontId="51" fillId="0" borderId="0"/>
    <xf numFmtId="0" fontId="7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5" fillId="10" borderId="5" applyNumberFormat="0" applyFont="0" applyAlignment="0" applyProtection="0"/>
    <xf numFmtId="0" fontId="20" fillId="0" borderId="6" applyNumberFormat="0" applyFill="0" applyAlignment="0" applyProtection="0"/>
    <xf numFmtId="0" fontId="25" fillId="0" borderId="0"/>
    <xf numFmtId="0" fontId="10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</cellStyleXfs>
  <cellXfs count="814">
    <xf numFmtId="0" fontId="0" fillId="0" borderId="0" xfId="0"/>
    <xf numFmtId="0" fontId="3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/>
    </xf>
    <xf numFmtId="0" fontId="0" fillId="0" borderId="0" xfId="0" applyFill="1"/>
    <xf numFmtId="0" fontId="16" fillId="0" borderId="0" xfId="0" applyFont="1" applyFill="1"/>
    <xf numFmtId="0" fontId="16" fillId="0" borderId="0" xfId="0" applyNumberFormat="1" applyFont="1" applyFill="1" applyAlignment="1" applyProtection="1"/>
    <xf numFmtId="0" fontId="34" fillId="0" borderId="0" xfId="0" applyNumberFormat="1" applyFont="1" applyFill="1" applyAlignment="1" applyProtection="1"/>
    <xf numFmtId="0" fontId="34" fillId="0" borderId="0" xfId="0" applyFont="1" applyFill="1"/>
    <xf numFmtId="0" fontId="34" fillId="0" borderId="0" xfId="0" applyFont="1" applyFill="1" applyAlignment="1">
      <alignment horizontal="center"/>
    </xf>
    <xf numFmtId="0" fontId="22" fillId="0" borderId="0" xfId="0" applyNumberFormat="1" applyFont="1" applyFill="1" applyAlignment="1" applyProtection="1"/>
    <xf numFmtId="0" fontId="22" fillId="0" borderId="0" xfId="0" applyFont="1" applyFill="1"/>
    <xf numFmtId="0" fontId="0" fillId="0" borderId="0" xfId="0" applyFont="1" applyFill="1" applyAlignment="1" applyProtection="1"/>
    <xf numFmtId="0" fontId="2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23" fillId="0" borderId="0" xfId="0" applyNumberFormat="1" applyFont="1" applyFill="1" applyAlignment="1" applyProtection="1">
      <alignment vertical="top"/>
    </xf>
    <xf numFmtId="0" fontId="23" fillId="0" borderId="0" xfId="0" applyFont="1" applyFill="1" applyAlignment="1">
      <alignment vertical="top"/>
    </xf>
    <xf numFmtId="0" fontId="22" fillId="0" borderId="0" xfId="0" applyNumberFormat="1" applyFont="1" applyFill="1" applyAlignment="1" applyProtection="1">
      <alignment vertical="top"/>
    </xf>
    <xf numFmtId="0" fontId="22" fillId="0" borderId="0" xfId="0" applyFont="1" applyFill="1" applyAlignment="1">
      <alignment vertical="top"/>
    </xf>
    <xf numFmtId="0" fontId="2" fillId="0" borderId="0" xfId="0" applyFont="1" applyFill="1"/>
    <xf numFmtId="0" fontId="38" fillId="0" borderId="0" xfId="0" applyFont="1" applyFill="1"/>
    <xf numFmtId="0" fontId="42" fillId="0" borderId="0" xfId="0" applyNumberFormat="1" applyFont="1" applyFill="1" applyAlignment="1" applyProtection="1"/>
    <xf numFmtId="0" fontId="42" fillId="0" borderId="0" xfId="0" applyFont="1" applyFill="1"/>
    <xf numFmtId="0" fontId="21" fillId="0" borderId="7" xfId="0" applyNumberFormat="1" applyFont="1" applyFill="1" applyBorder="1" applyAlignment="1" applyProtection="1">
      <alignment horizontal="center" vertical="center" wrapText="1"/>
    </xf>
    <xf numFmtId="0" fontId="46" fillId="0" borderId="8" xfId="0" applyNumberFormat="1" applyFont="1" applyFill="1" applyBorder="1" applyAlignment="1" applyProtection="1">
      <alignment vertical="center"/>
    </xf>
    <xf numFmtId="0" fontId="31" fillId="0" borderId="7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justify" vertical="center" wrapText="1"/>
    </xf>
    <xf numFmtId="0" fontId="23" fillId="0" borderId="0" xfId="0" applyNumberFormat="1" applyFont="1" applyFill="1" applyAlignment="1" applyProtection="1"/>
    <xf numFmtId="49" fontId="31" fillId="0" borderId="7" xfId="0" applyNumberFormat="1" applyFont="1" applyBorder="1" applyAlignment="1">
      <alignment horizontal="center" vertical="center" wrapText="1"/>
    </xf>
    <xf numFmtId="0" fontId="30" fillId="0" borderId="0" xfId="0" applyNumberFormat="1" applyFont="1" applyFill="1" applyAlignment="1" applyProtection="1">
      <alignment horizontal="center" vertical="center" wrapText="1"/>
    </xf>
    <xf numFmtId="0" fontId="16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23" fillId="0" borderId="0" xfId="0" applyNumberFormat="1" applyFont="1" applyFill="1" applyBorder="1" applyAlignment="1" applyProtection="1">
      <alignment vertical="center" wrapText="1"/>
    </xf>
    <xf numFmtId="0" fontId="16" fillId="24" borderId="0" xfId="0" applyFont="1" applyFill="1"/>
    <xf numFmtId="0" fontId="2" fillId="0" borderId="0" xfId="0" applyFont="1" applyFill="1" applyAlignment="1">
      <alignment horizontal="center"/>
    </xf>
    <xf numFmtId="49" fontId="23" fillId="0" borderId="0" xfId="0" applyNumberFormat="1" applyFont="1" applyFill="1" applyAlignment="1" applyProtection="1"/>
    <xf numFmtId="0" fontId="31" fillId="25" borderId="9" xfId="0" applyFont="1" applyFill="1" applyBorder="1" applyAlignment="1" applyProtection="1">
      <alignment horizontal="justify"/>
      <protection locked="0"/>
    </xf>
    <xf numFmtId="49" fontId="31" fillId="25" borderId="10" xfId="0" applyNumberFormat="1" applyFont="1" applyFill="1" applyBorder="1" applyAlignment="1">
      <alignment horizontal="left" vertical="center" wrapText="1"/>
    </xf>
    <xf numFmtId="49" fontId="31" fillId="25" borderId="7" xfId="0" applyNumberFormat="1" applyFont="1" applyFill="1" applyBorder="1" applyAlignment="1">
      <alignment horizontal="left" vertical="center" wrapText="1"/>
    </xf>
    <xf numFmtId="0" fontId="31" fillId="25" borderId="7" xfId="0" applyFont="1" applyFill="1" applyBorder="1" applyAlignment="1" applyProtection="1">
      <alignment horizontal="justify"/>
      <protection locked="0"/>
    </xf>
    <xf numFmtId="49" fontId="31" fillId="25" borderId="10" xfId="0" applyNumberFormat="1" applyFont="1" applyFill="1" applyBorder="1" applyAlignment="1" applyProtection="1"/>
    <xf numFmtId="49" fontId="31" fillId="25" borderId="7" xfId="0" applyNumberFormat="1" applyFont="1" applyFill="1" applyBorder="1" applyAlignment="1" applyProtection="1"/>
    <xf numFmtId="0" fontId="31" fillId="25" borderId="7" xfId="0" applyNumberFormat="1" applyFont="1" applyFill="1" applyBorder="1" applyAlignment="1" applyProtection="1"/>
    <xf numFmtId="0" fontId="33" fillId="0" borderId="7" xfId="0" applyFont="1" applyFill="1" applyBorder="1" applyAlignment="1" applyProtection="1">
      <alignment horizontal="justify"/>
      <protection locked="0"/>
    </xf>
    <xf numFmtId="0" fontId="23" fillId="0" borderId="0" xfId="0" applyFont="1" applyFill="1" applyBorder="1" applyAlignment="1">
      <alignment horizontal="center"/>
    </xf>
    <xf numFmtId="49" fontId="31" fillId="0" borderId="0" xfId="0" applyNumberFormat="1" applyFont="1" applyFill="1" applyBorder="1" applyAlignment="1" applyProtection="1"/>
    <xf numFmtId="0" fontId="31" fillId="0" borderId="0" xfId="0" applyNumberFormat="1" applyFont="1" applyFill="1" applyBorder="1" applyAlignment="1" applyProtection="1"/>
    <xf numFmtId="0" fontId="33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33" fillId="0" borderId="0" xfId="0" applyNumberFormat="1" applyFont="1" applyFill="1" applyAlignment="1" applyProtection="1">
      <alignment horizontal="center" vertical="center" wrapText="1"/>
    </xf>
    <xf numFmtId="49" fontId="21" fillId="25" borderId="10" xfId="0" applyNumberFormat="1" applyFont="1" applyFill="1" applyBorder="1" applyAlignment="1">
      <alignment horizontal="left" vertical="center" wrapText="1"/>
    </xf>
    <xf numFmtId="49" fontId="21" fillId="25" borderId="7" xfId="0" applyNumberFormat="1" applyFont="1" applyFill="1" applyBorder="1" applyAlignment="1">
      <alignment horizontal="left" vertical="center" wrapText="1"/>
    </xf>
    <xf numFmtId="49" fontId="21" fillId="25" borderId="10" xfId="0" applyNumberFormat="1" applyFont="1" applyFill="1" applyBorder="1" applyAlignment="1" applyProtection="1"/>
    <xf numFmtId="49" fontId="21" fillId="25" borderId="7" xfId="0" applyNumberFormat="1" applyFont="1" applyFill="1" applyBorder="1" applyAlignment="1" applyProtection="1"/>
    <xf numFmtId="0" fontId="23" fillId="24" borderId="0" xfId="0" applyFont="1" applyFill="1"/>
    <xf numFmtId="0" fontId="23" fillId="0" borderId="0" xfId="0" applyFont="1" applyFill="1"/>
    <xf numFmtId="49" fontId="21" fillId="25" borderId="11" xfId="0" applyNumberFormat="1" applyFont="1" applyFill="1" applyBorder="1" applyAlignment="1" applyProtection="1"/>
    <xf numFmtId="49" fontId="21" fillId="25" borderId="9" xfId="0" applyNumberFormat="1" applyFont="1" applyFill="1" applyBorder="1" applyAlignment="1" applyProtection="1"/>
    <xf numFmtId="4" fontId="38" fillId="0" borderId="7" xfId="56" applyNumberFormat="1" applyFont="1" applyFill="1" applyBorder="1" applyAlignment="1" applyProtection="1"/>
    <xf numFmtId="0" fontId="53" fillId="0" borderId="7" xfId="56" applyFont="1" applyFill="1" applyBorder="1" applyAlignment="1" applyProtection="1">
      <alignment horizontal="center" vertical="center"/>
      <protection locked="0"/>
    </xf>
    <xf numFmtId="0" fontId="52" fillId="0" borderId="7" xfId="56" applyFont="1" applyFill="1" applyBorder="1" applyAlignment="1" applyProtection="1">
      <alignment horizontal="left" vertical="top" wrapText="1"/>
      <protection locked="0"/>
    </xf>
    <xf numFmtId="4" fontId="52" fillId="0" borderId="7" xfId="56" applyNumberFormat="1" applyFont="1" applyFill="1" applyBorder="1" applyAlignment="1" applyProtection="1"/>
    <xf numFmtId="4" fontId="24" fillId="0" borderId="7" xfId="56" applyNumberFormat="1" applyFont="1" applyFill="1" applyBorder="1" applyAlignment="1" applyProtection="1"/>
    <xf numFmtId="4" fontId="29" fillId="0" borderId="7" xfId="56" applyNumberFormat="1" applyFont="1" applyFill="1" applyBorder="1" applyAlignment="1" applyProtection="1"/>
    <xf numFmtId="0" fontId="54" fillId="0" borderId="7" xfId="56" applyFont="1" applyFill="1" applyBorder="1" applyAlignment="1" applyProtection="1">
      <alignment horizontal="center" vertical="center"/>
      <protection locked="0"/>
    </xf>
    <xf numFmtId="0" fontId="38" fillId="0" borderId="7" xfId="56" applyFont="1" applyFill="1" applyBorder="1" applyAlignment="1" applyProtection="1">
      <alignment horizontal="left" vertical="top" wrapText="1"/>
      <protection locked="0"/>
    </xf>
    <xf numFmtId="4" fontId="29" fillId="0" borderId="7" xfId="56" applyNumberFormat="1" applyFont="1" applyFill="1" applyBorder="1" applyAlignment="1" applyProtection="1">
      <protection locked="0"/>
    </xf>
    <xf numFmtId="0" fontId="52" fillId="0" borderId="7" xfId="56" applyFont="1" applyFill="1" applyBorder="1" applyAlignment="1" applyProtection="1">
      <alignment horizontal="center" vertical="top" wrapText="1"/>
      <protection locked="0"/>
    </xf>
    <xf numFmtId="0" fontId="38" fillId="0" borderId="7" xfId="56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Alignment="1" applyProtection="1"/>
    <xf numFmtId="164" fontId="55" fillId="0" borderId="7" xfId="0" applyNumberFormat="1" applyFont="1" applyFill="1" applyBorder="1" applyAlignment="1" applyProtection="1">
      <alignment vertical="top"/>
    </xf>
    <xf numFmtId="0" fontId="46" fillId="0" borderId="8" xfId="0" applyNumberFormat="1" applyFont="1" applyFill="1" applyBorder="1" applyAlignment="1" applyProtection="1">
      <alignment horizontal="left" vertical="center"/>
    </xf>
    <xf numFmtId="2" fontId="40" fillId="0" borderId="7" xfId="49" applyNumberFormat="1" applyFont="1" applyFill="1" applyBorder="1" applyAlignment="1">
      <alignment horizontal="right" vertical="center"/>
    </xf>
    <xf numFmtId="0" fontId="37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justify"/>
    </xf>
    <xf numFmtId="0" fontId="0" fillId="0" borderId="0" xfId="0" applyAlignment="1">
      <alignment horizontal="justify"/>
    </xf>
    <xf numFmtId="0" fontId="2" fillId="0" borderId="0" xfId="0" applyFont="1" applyFill="1" applyBorder="1" applyAlignment="1">
      <alignment horizontal="center"/>
    </xf>
    <xf numFmtId="0" fontId="56" fillId="0" borderId="0" xfId="0" applyFont="1" applyFill="1"/>
    <xf numFmtId="0" fontId="21" fillId="27" borderId="0" xfId="0" applyFont="1" applyFill="1"/>
    <xf numFmtId="0" fontId="0" fillId="28" borderId="0" xfId="0" applyFill="1"/>
    <xf numFmtId="0" fontId="30" fillId="0" borderId="0" xfId="0" applyNumberFormat="1" applyFont="1" applyFill="1" applyBorder="1" applyAlignment="1" applyProtection="1">
      <alignment horizontal="center"/>
    </xf>
    <xf numFmtId="0" fontId="31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Fill="1"/>
    <xf numFmtId="0" fontId="21" fillId="0" borderId="0" xfId="0" applyNumberFormat="1" applyFont="1" applyFill="1" applyAlignment="1" applyProtection="1"/>
    <xf numFmtId="2" fontId="21" fillId="0" borderId="7" xfId="0" applyNumberFormat="1" applyFont="1" applyFill="1" applyBorder="1" applyAlignment="1" applyProtection="1"/>
    <xf numFmtId="0" fontId="21" fillId="0" borderId="0" xfId="0" applyFont="1"/>
    <xf numFmtId="0" fontId="2" fillId="0" borderId="0" xfId="0" applyFont="1" applyFill="1" applyBorder="1"/>
    <xf numFmtId="49" fontId="21" fillId="0" borderId="0" xfId="0" applyNumberFormat="1" applyFont="1" applyFill="1" applyAlignment="1" applyProtection="1"/>
    <xf numFmtId="0" fontId="23" fillId="0" borderId="0" xfId="0" applyNumberFormat="1" applyFont="1" applyFill="1" applyAlignment="1" applyProtection="1">
      <alignment horizontal="left"/>
    </xf>
    <xf numFmtId="4" fontId="52" fillId="0" borderId="7" xfId="56" applyNumberFormat="1" applyFont="1" applyFill="1" applyBorder="1" applyAlignment="1" applyProtection="1">
      <protection locked="0"/>
    </xf>
    <xf numFmtId="0" fontId="50" fillId="0" borderId="0" xfId="0" applyNumberFormat="1" applyFont="1" applyFill="1" applyAlignment="1" applyProtection="1"/>
    <xf numFmtId="49" fontId="50" fillId="0" borderId="0" xfId="0" applyNumberFormat="1" applyFont="1" applyFill="1" applyAlignment="1" applyProtection="1"/>
    <xf numFmtId="0" fontId="21" fillId="0" borderId="7" xfId="0" applyNumberFormat="1" applyFont="1" applyFill="1" applyBorder="1" applyAlignment="1" applyProtection="1">
      <alignment horizontal="justify"/>
    </xf>
    <xf numFmtId="0" fontId="56" fillId="0" borderId="0" xfId="0" applyFont="1" applyFill="1" applyAlignment="1">
      <alignment horizontal="right"/>
    </xf>
    <xf numFmtId="0" fontId="23" fillId="26" borderId="0" xfId="0" applyFont="1" applyFill="1"/>
    <xf numFmtId="0" fontId="56" fillId="0" borderId="0" xfId="0" applyFont="1" applyFill="1" applyAlignment="1">
      <alignment horizontal="left"/>
    </xf>
    <xf numFmtId="2" fontId="39" fillId="25" borderId="7" xfId="49" applyNumberFormat="1" applyFont="1" applyFill="1" applyBorder="1" applyAlignment="1">
      <alignment horizontal="right" vertical="center"/>
    </xf>
    <xf numFmtId="2" fontId="21" fillId="25" borderId="7" xfId="0" applyNumberFormat="1" applyFont="1" applyFill="1" applyBorder="1" applyAlignment="1" applyProtection="1">
      <alignment horizontal="right" vertical="center"/>
    </xf>
    <xf numFmtId="2" fontId="21" fillId="25" borderId="9" xfId="0" applyNumberFormat="1" applyFont="1" applyFill="1" applyBorder="1" applyAlignment="1" applyProtection="1">
      <alignment horizontal="right" vertical="center"/>
    </xf>
    <xf numFmtId="2" fontId="21" fillId="0" borderId="0" xfId="0" applyNumberFormat="1" applyFont="1" applyFill="1"/>
    <xf numFmtId="0" fontId="57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Fill="1" applyBorder="1" applyAlignment="1">
      <alignment horizontal="center"/>
    </xf>
    <xf numFmtId="0" fontId="16" fillId="26" borderId="0" xfId="0" applyFont="1" applyFill="1"/>
    <xf numFmtId="0" fontId="16" fillId="25" borderId="0" xfId="0" applyFont="1" applyFill="1"/>
    <xf numFmtId="0" fontId="61" fillId="0" borderId="0" xfId="0" applyNumberFormat="1" applyFont="1" applyFill="1" applyAlignment="1" applyProtection="1">
      <alignment horizontal="center" vertical="center" wrapText="1"/>
    </xf>
    <xf numFmtId="49" fontId="21" fillId="0" borderId="0" xfId="0" applyNumberFormat="1" applyFont="1" applyFill="1" applyBorder="1" applyAlignment="1" applyProtection="1"/>
    <xf numFmtId="0" fontId="21" fillId="0" borderId="0" xfId="0" applyNumberFormat="1" applyFont="1" applyFill="1" applyBorder="1" applyAlignment="1" applyProtection="1">
      <alignment horizontal="justify"/>
    </xf>
    <xf numFmtId="2" fontId="21" fillId="0" borderId="0" xfId="0" applyNumberFormat="1" applyFont="1" applyFill="1" applyBorder="1" applyAlignment="1" applyProtection="1">
      <alignment horizontal="right" vertical="center"/>
    </xf>
    <xf numFmtId="2" fontId="30" fillId="0" borderId="0" xfId="0" applyNumberFormat="1" applyFont="1" applyFill="1" applyAlignment="1" applyProtection="1"/>
    <xf numFmtId="49" fontId="31" fillId="25" borderId="15" xfId="0" applyNumberFormat="1" applyFont="1" applyFill="1" applyBorder="1" applyAlignment="1" applyProtection="1"/>
    <xf numFmtId="49" fontId="31" fillId="25" borderId="12" xfId="0" applyNumberFormat="1" applyFont="1" applyFill="1" applyBorder="1" applyAlignment="1" applyProtection="1"/>
    <xf numFmtId="0" fontId="31" fillId="25" borderId="12" xfId="0" applyNumberFormat="1" applyFont="1" applyFill="1" applyBorder="1" applyAlignment="1" applyProtection="1"/>
    <xf numFmtId="0" fontId="21" fillId="25" borderId="0" xfId="0" applyFont="1" applyFill="1"/>
    <xf numFmtId="0" fontId="21" fillId="25" borderId="0" xfId="0" applyFont="1" applyFill="1" applyAlignment="1">
      <alignment vertical="center"/>
    </xf>
    <xf numFmtId="0" fontId="23" fillId="0" borderId="0" xfId="0" applyNumberFormat="1" applyFont="1" applyFill="1" applyAlignment="1" applyProtection="1">
      <alignment horizontal="center"/>
    </xf>
    <xf numFmtId="0" fontId="38" fillId="0" borderId="0" xfId="0" applyNumberFormat="1" applyFont="1" applyFill="1" applyAlignment="1" applyProtection="1">
      <alignment horizontal="left" vertical="top"/>
    </xf>
    <xf numFmtId="0" fontId="2" fillId="0" borderId="0" xfId="0" applyNumberFormat="1" applyFont="1" applyFill="1" applyAlignment="1" applyProtection="1">
      <alignment horizontal="left"/>
    </xf>
    <xf numFmtId="0" fontId="31" fillId="0" borderId="0" xfId="0" applyNumberFormat="1" applyFont="1" applyFill="1" applyAlignment="1" applyProtection="1">
      <alignment horizontal="left" vertical="center" wrapText="1"/>
    </xf>
    <xf numFmtId="0" fontId="34" fillId="0" borderId="12" xfId="0" applyNumberFormat="1" applyFont="1" applyFill="1" applyBorder="1" applyAlignment="1" applyProtection="1">
      <alignment horizontal="center" vertical="center" wrapText="1"/>
    </xf>
    <xf numFmtId="49" fontId="21" fillId="0" borderId="16" xfId="0" applyNumberFormat="1" applyFont="1" applyFill="1" applyBorder="1" applyAlignment="1" applyProtection="1">
      <alignment horizontal="center"/>
    </xf>
    <xf numFmtId="49" fontId="21" fillId="0" borderId="13" xfId="0" applyNumberFormat="1" applyFont="1" applyFill="1" applyBorder="1" applyAlignment="1" applyProtection="1">
      <alignment horizontal="center"/>
    </xf>
    <xf numFmtId="0" fontId="48" fillId="0" borderId="17" xfId="0" applyNumberFormat="1" applyFont="1" applyFill="1" applyBorder="1" applyAlignment="1" applyProtection="1">
      <alignment horizontal="center" vertical="center" wrapText="1"/>
    </xf>
    <xf numFmtId="2" fontId="56" fillId="0" borderId="0" xfId="0" applyNumberFormat="1" applyFont="1" applyFill="1" applyBorder="1" applyAlignment="1">
      <alignment vertical="center"/>
    </xf>
    <xf numFmtId="2" fontId="56" fillId="0" borderId="0" xfId="0" applyNumberFormat="1" applyFont="1" applyFill="1"/>
    <xf numFmtId="49" fontId="21" fillId="25" borderId="15" xfId="0" applyNumberFormat="1" applyFont="1" applyFill="1" applyBorder="1" applyAlignment="1">
      <alignment horizontal="left" vertical="center" wrapText="1"/>
    </xf>
    <xf numFmtId="49" fontId="21" fillId="25" borderId="12" xfId="0" applyNumberFormat="1" applyFont="1" applyFill="1" applyBorder="1" applyAlignment="1">
      <alignment horizontal="left" vertical="center" wrapText="1"/>
    </xf>
    <xf numFmtId="2" fontId="39" fillId="25" borderId="12" xfId="49" applyNumberFormat="1" applyFont="1" applyFill="1" applyBorder="1" applyAlignment="1">
      <alignment horizontal="right" vertical="center"/>
    </xf>
    <xf numFmtId="2" fontId="16" fillId="0" borderId="0" xfId="0" applyNumberFormat="1" applyFont="1" applyFill="1"/>
    <xf numFmtId="0" fontId="33" fillId="0" borderId="7" xfId="0" applyFont="1" applyFill="1" applyBorder="1"/>
    <xf numFmtId="0" fontId="33" fillId="0" borderId="7" xfId="0" applyFont="1" applyFill="1" applyBorder="1" applyAlignment="1">
      <alignment wrapText="1"/>
    </xf>
    <xf numFmtId="49" fontId="33" fillId="0" borderId="10" xfId="0" applyNumberFormat="1" applyFont="1" applyFill="1" applyBorder="1" applyAlignment="1">
      <alignment vertical="center" wrapText="1"/>
    </xf>
    <xf numFmtId="49" fontId="33" fillId="0" borderId="7" xfId="0" applyNumberFormat="1" applyFont="1" applyFill="1" applyBorder="1" applyAlignment="1">
      <alignment vertical="center" wrapText="1"/>
    </xf>
    <xf numFmtId="0" fontId="33" fillId="0" borderId="7" xfId="0" applyFont="1" applyFill="1" applyBorder="1" applyAlignment="1">
      <alignment horizontal="justify"/>
    </xf>
    <xf numFmtId="49" fontId="33" fillId="0" borderId="10" xfId="0" applyNumberFormat="1" applyFont="1" applyFill="1" applyBorder="1" applyAlignment="1" applyProtection="1"/>
    <xf numFmtId="49" fontId="33" fillId="0" borderId="7" xfId="0" applyNumberFormat="1" applyFont="1" applyFill="1" applyBorder="1" applyAlignment="1" applyProtection="1"/>
    <xf numFmtId="0" fontId="33" fillId="0" borderId="0" xfId="0" applyFont="1" applyFill="1" applyBorder="1"/>
    <xf numFmtId="49" fontId="33" fillId="0" borderId="7" xfId="0" applyNumberFormat="1" applyFont="1" applyFill="1" applyBorder="1" applyAlignment="1" applyProtection="1">
      <protection locked="0"/>
    </xf>
    <xf numFmtId="0" fontId="33" fillId="0" borderId="7" xfId="0" applyFont="1" applyFill="1" applyBorder="1" applyAlignment="1">
      <alignment horizontal="justify" vertical="center" wrapText="1"/>
    </xf>
    <xf numFmtId="0" fontId="33" fillId="0" borderId="14" xfId="0" applyFont="1" applyFill="1" applyBorder="1"/>
    <xf numFmtId="0" fontId="33" fillId="0" borderId="14" xfId="0" applyFont="1" applyFill="1" applyBorder="1" applyAlignment="1">
      <alignment horizontal="justify" wrapText="1"/>
    </xf>
    <xf numFmtId="0" fontId="31" fillId="25" borderId="7" xfId="0" applyFont="1" applyFill="1" applyBorder="1" applyAlignment="1">
      <alignment horizontal="center" vertical="center" wrapText="1"/>
    </xf>
    <xf numFmtId="0" fontId="31" fillId="25" borderId="12" xfId="0" applyFont="1" applyFill="1" applyBorder="1" applyAlignment="1">
      <alignment vertical="center" wrapText="1"/>
    </xf>
    <xf numFmtId="0" fontId="31" fillId="25" borderId="7" xfId="0" applyFont="1" applyFill="1" applyBorder="1" applyAlignment="1">
      <alignment vertical="center" wrapText="1"/>
    </xf>
    <xf numFmtId="0" fontId="33" fillId="0" borderId="7" xfId="0" applyFont="1" applyFill="1" applyBorder="1" applyAlignment="1">
      <alignment horizontal="left"/>
    </xf>
    <xf numFmtId="0" fontId="33" fillId="0" borderId="14" xfId="0" applyFont="1" applyFill="1" applyBorder="1" applyAlignment="1">
      <alignment horizontal="justify"/>
    </xf>
    <xf numFmtId="0" fontId="33" fillId="0" borderId="7" xfId="0" applyNumberFormat="1" applyFont="1" applyFill="1" applyBorder="1" applyAlignment="1" applyProtection="1">
      <alignment horizontal="justify"/>
    </xf>
    <xf numFmtId="49" fontId="33" fillId="0" borderId="10" xfId="0" applyNumberFormat="1" applyFont="1" applyFill="1" applyBorder="1" applyAlignment="1" applyProtection="1">
      <alignment vertical="center" wrapText="1"/>
    </xf>
    <xf numFmtId="49" fontId="33" fillId="0" borderId="7" xfId="0" applyNumberFormat="1" applyFont="1" applyFill="1" applyBorder="1" applyAlignment="1" applyProtection="1">
      <alignment vertical="center" wrapText="1"/>
    </xf>
    <xf numFmtId="49" fontId="33" fillId="0" borderId="20" xfId="0" applyNumberFormat="1" applyFont="1" applyFill="1" applyBorder="1" applyAlignment="1">
      <alignment vertical="center" wrapText="1"/>
    </xf>
    <xf numFmtId="49" fontId="33" fillId="0" borderId="14" xfId="0" applyNumberFormat="1" applyFont="1" applyFill="1" applyBorder="1" applyAlignment="1">
      <alignment vertical="center" wrapText="1"/>
    </xf>
    <xf numFmtId="0" fontId="33" fillId="0" borderId="20" xfId="0" applyFont="1" applyFill="1" applyBorder="1" applyAlignment="1"/>
    <xf numFmtId="49" fontId="33" fillId="0" borderId="14" xfId="0" applyNumberFormat="1" applyFont="1" applyFill="1" applyBorder="1" applyAlignment="1"/>
    <xf numFmtId="0" fontId="33" fillId="25" borderId="9" xfId="0" applyFont="1" applyFill="1" applyBorder="1" applyAlignment="1" applyProtection="1">
      <alignment horizontal="justify"/>
      <protection locked="0"/>
    </xf>
    <xf numFmtId="0" fontId="33" fillId="25" borderId="7" xfId="0" applyFont="1" applyFill="1" applyBorder="1" applyAlignment="1" applyProtection="1">
      <alignment horizontal="justify"/>
      <protection locked="0"/>
    </xf>
    <xf numFmtId="0" fontId="0" fillId="0" borderId="0" xfId="0" applyAlignment="1">
      <alignment horizontal="center"/>
    </xf>
    <xf numFmtId="0" fontId="33" fillId="0" borderId="0" xfId="0" applyNumberFormat="1" applyFont="1" applyFill="1" applyAlignment="1" applyProtection="1">
      <alignment horizontal="justify" vertical="center" wrapText="1"/>
    </xf>
    <xf numFmtId="0" fontId="21" fillId="0" borderId="0" xfId="0" applyNumberFormat="1" applyFont="1" applyFill="1" applyBorder="1" applyAlignment="1" applyProtection="1">
      <alignment horizontal="right" vertical="center"/>
    </xf>
    <xf numFmtId="49" fontId="2" fillId="0" borderId="10" xfId="0" applyNumberFormat="1" applyFont="1" applyFill="1" applyBorder="1" applyAlignment="1" applyProtection="1"/>
    <xf numFmtId="49" fontId="2" fillId="0" borderId="7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horizontal="left" vertical="center" wrapText="1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23" fillId="28" borderId="7" xfId="0" applyFont="1" applyFill="1" applyBorder="1" applyAlignment="1">
      <alignment horizontal="justify"/>
    </xf>
    <xf numFmtId="2" fontId="56" fillId="0" borderId="7" xfId="0" applyNumberFormat="1" applyFont="1" applyFill="1" applyBorder="1" applyAlignment="1">
      <alignment vertical="center"/>
    </xf>
    <xf numFmtId="2" fontId="56" fillId="25" borderId="7" xfId="0" applyNumberFormat="1" applyFont="1" applyFill="1" applyBorder="1" applyAlignment="1">
      <alignment vertical="center"/>
    </xf>
    <xf numFmtId="0" fontId="0" fillId="30" borderId="0" xfId="0" applyFill="1"/>
    <xf numFmtId="0" fontId="0" fillId="0" borderId="0" xfId="0" applyFill="1" applyAlignment="1">
      <alignment horizontal="justify"/>
    </xf>
    <xf numFmtId="2" fontId="56" fillId="0" borderId="19" xfId="0" applyNumberFormat="1" applyFont="1" applyFill="1" applyBorder="1" applyAlignment="1">
      <alignment vertical="center"/>
    </xf>
    <xf numFmtId="2" fontId="56" fillId="0" borderId="12" xfId="0" applyNumberFormat="1" applyFont="1" applyFill="1" applyBorder="1" applyAlignment="1">
      <alignment vertical="center"/>
    </xf>
    <xf numFmtId="0" fontId="24" fillId="0" borderId="7" xfId="56" applyFont="1" applyFill="1" applyBorder="1" applyAlignment="1" applyProtection="1">
      <alignment horizontal="center" vertical="center"/>
      <protection locked="0"/>
    </xf>
    <xf numFmtId="0" fontId="24" fillId="0" borderId="7" xfId="56" applyFont="1" applyFill="1" applyBorder="1" applyAlignment="1" applyProtection="1">
      <alignment horizontal="left" vertical="top" wrapText="1"/>
      <protection locked="0"/>
    </xf>
    <xf numFmtId="0" fontId="29" fillId="0" borderId="7" xfId="56" applyFont="1" applyFill="1" applyBorder="1" applyAlignment="1" applyProtection="1">
      <alignment horizontal="center" vertical="center"/>
      <protection locked="0"/>
    </xf>
    <xf numFmtId="0" fontId="29" fillId="0" borderId="7" xfId="56" applyFont="1" applyFill="1" applyBorder="1" applyAlignment="1" applyProtection="1">
      <alignment horizontal="left" vertical="top" wrapText="1"/>
      <protection locked="0"/>
    </xf>
    <xf numFmtId="0" fontId="67" fillId="0" borderId="0" xfId="0" applyFont="1"/>
    <xf numFmtId="0" fontId="68" fillId="0" borderId="0" xfId="0" applyNumberFormat="1" applyFont="1" applyFill="1" applyAlignment="1" applyProtection="1"/>
    <xf numFmtId="0" fontId="35" fillId="0" borderId="0" xfId="0" applyNumberFormat="1" applyFont="1" applyFill="1" applyAlignment="1" applyProtection="1"/>
    <xf numFmtId="0" fontId="63" fillId="0" borderId="0" xfId="0" applyFont="1" applyAlignment="1">
      <alignment horizontal="center"/>
    </xf>
    <xf numFmtId="0" fontId="64" fillId="0" borderId="0" xfId="0" applyNumberFormat="1" applyFont="1" applyFill="1" applyAlignment="1" applyProtection="1">
      <alignment horizontal="justify" vertical="center" wrapText="1"/>
    </xf>
    <xf numFmtId="0" fontId="4" fillId="0" borderId="0" xfId="0" applyNumberFormat="1" applyFont="1" applyFill="1" applyAlignment="1" applyProtection="1"/>
    <xf numFmtId="2" fontId="24" fillId="0" borderId="7" xfId="0" applyNumberFormat="1" applyFont="1" applyFill="1" applyBorder="1" applyAlignment="1" applyProtection="1"/>
    <xf numFmtId="49" fontId="29" fillId="0" borderId="7" xfId="0" applyNumberFormat="1" applyFont="1" applyFill="1" applyBorder="1" applyAlignment="1" applyProtection="1">
      <alignment horizontal="justify"/>
    </xf>
    <xf numFmtId="0" fontId="29" fillId="0" borderId="7" xfId="0" applyNumberFormat="1" applyFont="1" applyFill="1" applyBorder="1" applyAlignment="1" applyProtection="1">
      <alignment horizontal="justify"/>
    </xf>
    <xf numFmtId="0" fontId="24" fillId="0" borderId="7" xfId="0" applyNumberFormat="1" applyFont="1" applyFill="1" applyBorder="1" applyAlignment="1" applyProtection="1">
      <alignment horizontal="center"/>
    </xf>
    <xf numFmtId="0" fontId="29" fillId="0" borderId="0" xfId="0" applyNumberFormat="1" applyFont="1" applyFill="1" applyAlignment="1" applyProtection="1">
      <alignment horizontal="justify"/>
    </xf>
    <xf numFmtId="0" fontId="32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70" fillId="0" borderId="0" xfId="0" applyNumberFormat="1" applyFont="1" applyFill="1" applyAlignment="1" applyProtection="1">
      <alignment horizontal="left" vertical="center"/>
    </xf>
    <xf numFmtId="0" fontId="3" fillId="0" borderId="0" xfId="0" applyNumberFormat="1" applyFont="1" applyFill="1" applyAlignment="1" applyProtection="1">
      <alignment horizontal="left" vertical="center"/>
    </xf>
    <xf numFmtId="0" fontId="33" fillId="32" borderId="7" xfId="0" applyFont="1" applyFill="1" applyBorder="1" applyAlignment="1">
      <alignment vertical="center" wrapText="1"/>
    </xf>
    <xf numFmtId="0" fontId="71" fillId="32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wrapText="1"/>
    </xf>
    <xf numFmtId="49" fontId="2" fillId="0" borderId="10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>
      <alignment horizontal="justify"/>
    </xf>
    <xf numFmtId="49" fontId="2" fillId="0" borderId="7" xfId="0" applyNumberFormat="1" applyFont="1" applyFill="1" applyBorder="1" applyAlignment="1" applyProtection="1"/>
    <xf numFmtId="49" fontId="31" fillId="25" borderId="11" xfId="0" applyNumberFormat="1" applyFont="1" applyFill="1" applyBorder="1" applyAlignment="1" applyProtection="1"/>
    <xf numFmtId="49" fontId="31" fillId="25" borderId="9" xfId="0" applyNumberFormat="1" applyFont="1" applyFill="1" applyBorder="1" applyAlignment="1" applyProtection="1"/>
    <xf numFmtId="0" fontId="31" fillId="25" borderId="9" xfId="0" applyFont="1" applyFill="1" applyBorder="1" applyAlignment="1">
      <alignment vertical="center" wrapText="1"/>
    </xf>
    <xf numFmtId="0" fontId="33" fillId="0" borderId="7" xfId="0" applyFont="1" applyFill="1" applyBorder="1" applyAlignment="1">
      <alignment horizontal="left" vertical="top" wrapText="1"/>
    </xf>
    <xf numFmtId="0" fontId="33" fillId="0" borderId="14" xfId="0" applyFont="1" applyFill="1" applyBorder="1" applyAlignment="1">
      <alignment vertical="center" wrapText="1"/>
    </xf>
    <xf numFmtId="0" fontId="33" fillId="0" borderId="14" xfId="0" applyFont="1" applyFill="1" applyBorder="1" applyAlignment="1">
      <alignment horizontal="justify" vertical="top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 applyProtection="1">
      <alignment vertical="center" wrapText="1"/>
    </xf>
    <xf numFmtId="49" fontId="2" fillId="0" borderId="7" xfId="0" applyNumberFormat="1" applyFont="1" applyFill="1" applyBorder="1" applyAlignment="1" applyProtection="1">
      <alignment vertical="center" wrapText="1"/>
    </xf>
    <xf numFmtId="0" fontId="2" fillId="0" borderId="7" xfId="0" applyFont="1" applyFill="1" applyBorder="1" applyAlignment="1">
      <alignment horizontal="left"/>
    </xf>
    <xf numFmtId="49" fontId="2" fillId="0" borderId="20" xfId="0" applyNumberFormat="1" applyFont="1" applyFill="1" applyBorder="1" applyAlignment="1" applyProtection="1">
      <alignment vertical="center" wrapText="1"/>
    </xf>
    <xf numFmtId="49" fontId="2" fillId="0" borderId="14" xfId="0" applyNumberFormat="1" applyFont="1" applyFill="1" applyBorder="1" applyAlignment="1" applyProtection="1">
      <alignment vertical="center" wrapText="1"/>
    </xf>
    <xf numFmtId="49" fontId="2" fillId="0" borderId="18" xfId="0" applyNumberFormat="1" applyFont="1" applyFill="1" applyBorder="1" applyAlignment="1" applyProtection="1">
      <alignment horizontal="left"/>
    </xf>
    <xf numFmtId="49" fontId="2" fillId="0" borderId="20" xfId="0" applyNumberFormat="1" applyFont="1" applyFill="1" applyBorder="1" applyAlignment="1" applyProtection="1">
      <alignment horizontal="left"/>
    </xf>
    <xf numFmtId="49" fontId="2" fillId="0" borderId="14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protection locked="0"/>
    </xf>
    <xf numFmtId="49" fontId="2" fillId="0" borderId="12" xfId="0" applyNumberFormat="1" applyFont="1" applyFill="1" applyBorder="1" applyAlignment="1" applyProtection="1"/>
    <xf numFmtId="49" fontId="2" fillId="0" borderId="7" xfId="0" applyNumberFormat="1" applyFont="1" applyFill="1" applyBorder="1" applyAlignment="1" applyProtection="1">
      <alignment horizontal="left"/>
      <protection locked="0"/>
    </xf>
    <xf numFmtId="49" fontId="2" fillId="0" borderId="18" xfId="0" applyNumberFormat="1" applyFont="1" applyFill="1" applyBorder="1" applyAlignment="1" applyProtection="1">
      <alignment horizontal="left"/>
      <protection locked="0"/>
    </xf>
    <xf numFmtId="49" fontId="2" fillId="0" borderId="18" xfId="0" applyNumberFormat="1" applyFont="1" applyFill="1" applyBorder="1" applyAlignment="1" applyProtection="1"/>
    <xf numFmtId="49" fontId="2" fillId="0" borderId="14" xfId="0" applyNumberFormat="1" applyFont="1" applyFill="1" applyBorder="1" applyAlignment="1" applyProtection="1"/>
    <xf numFmtId="49" fontId="2" fillId="0" borderId="22" xfId="0" applyNumberFormat="1" applyFont="1" applyFill="1" applyBorder="1" applyAlignment="1" applyProtection="1">
      <alignment horizontal="left"/>
    </xf>
    <xf numFmtId="49" fontId="2" fillId="0" borderId="19" xfId="0" applyNumberFormat="1" applyFont="1" applyFill="1" applyBorder="1" applyAlignment="1" applyProtection="1">
      <alignment horizontal="left"/>
    </xf>
    <xf numFmtId="49" fontId="2" fillId="0" borderId="19" xfId="0" applyNumberFormat="1" applyFont="1" applyFill="1" applyBorder="1" applyAlignment="1" applyProtection="1"/>
    <xf numFmtId="0" fontId="2" fillId="0" borderId="10" xfId="0" applyFont="1" applyFill="1" applyBorder="1" applyAlignment="1">
      <alignment horizontal="left"/>
    </xf>
    <xf numFmtId="49" fontId="2" fillId="0" borderId="7" xfId="0" applyNumberFormat="1" applyFont="1" applyFill="1" applyBorder="1" applyAlignment="1"/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0" fontId="33" fillId="0" borderId="7" xfId="0" applyFont="1" applyFill="1" applyBorder="1" applyAlignment="1">
      <alignment vertical="center" wrapText="1"/>
    </xf>
    <xf numFmtId="0" fontId="33" fillId="0" borderId="7" xfId="0" applyFont="1" applyFill="1" applyBorder="1" applyAlignment="1">
      <alignment horizontal="justify" vertical="top" wrapText="1"/>
    </xf>
    <xf numFmtId="2" fontId="33" fillId="0" borderId="0" xfId="0" applyNumberFormat="1" applyFont="1" applyFill="1"/>
    <xf numFmtId="0" fontId="33" fillId="0" borderId="0" xfId="0" applyFont="1" applyFill="1"/>
    <xf numFmtId="0" fontId="33" fillId="26" borderId="0" xfId="0" applyFont="1" applyFill="1"/>
    <xf numFmtId="2" fontId="31" fillId="0" borderId="0" xfId="0" applyNumberFormat="1" applyFont="1" applyFill="1"/>
    <xf numFmtId="0" fontId="31" fillId="0" borderId="0" xfId="0" applyFont="1" applyFill="1"/>
    <xf numFmtId="4" fontId="21" fillId="25" borderId="7" xfId="0" applyNumberFormat="1" applyFont="1" applyFill="1" applyBorder="1" applyAlignment="1" applyProtection="1">
      <alignment horizontal="right" vertical="center"/>
    </xf>
    <xf numFmtId="4" fontId="40" fillId="24" borderId="7" xfId="0" applyNumberFormat="1" applyFont="1" applyFill="1" applyBorder="1" applyAlignment="1">
      <alignment wrapText="1"/>
    </xf>
    <xf numFmtId="4" fontId="40" fillId="0" borderId="7" xfId="49" applyNumberFormat="1" applyFont="1" applyFill="1" applyBorder="1" applyAlignment="1">
      <alignment horizontal="right" vertical="center"/>
    </xf>
    <xf numFmtId="4" fontId="39" fillId="0" borderId="26" xfId="49" applyNumberFormat="1" applyFont="1" applyFill="1" applyBorder="1" applyAlignment="1">
      <alignment horizontal="right" vertical="center"/>
    </xf>
    <xf numFmtId="4" fontId="39" fillId="25" borderId="12" xfId="49" applyNumberFormat="1" applyFont="1" applyFill="1" applyBorder="1" applyAlignment="1">
      <alignment horizontal="right" vertical="center"/>
    </xf>
    <xf numFmtId="4" fontId="39" fillId="25" borderId="7" xfId="49" applyNumberFormat="1" applyFont="1" applyFill="1" applyBorder="1" applyAlignment="1">
      <alignment horizontal="right" vertical="center"/>
    </xf>
    <xf numFmtId="4" fontId="21" fillId="25" borderId="9" xfId="0" applyNumberFormat="1" applyFont="1" applyFill="1" applyBorder="1" applyAlignment="1" applyProtection="1">
      <alignment horizontal="right" vertical="center"/>
    </xf>
    <xf numFmtId="4" fontId="21" fillId="0" borderId="13" xfId="0" applyNumberFormat="1" applyFont="1" applyFill="1" applyBorder="1" applyAlignment="1" applyProtection="1">
      <alignment horizontal="right" vertical="center"/>
    </xf>
    <xf numFmtId="4" fontId="31" fillId="25" borderId="9" xfId="0" applyNumberFormat="1" applyFont="1" applyFill="1" applyBorder="1" applyAlignment="1">
      <alignment horizontal="right" vertical="center" wrapText="1"/>
    </xf>
    <xf numFmtId="4" fontId="31" fillId="25" borderId="24" xfId="0" applyNumberFormat="1" applyFont="1" applyFill="1" applyBorder="1" applyAlignment="1">
      <alignment horizontal="right" vertical="center" wrapText="1"/>
    </xf>
    <xf numFmtId="4" fontId="31" fillId="25" borderId="7" xfId="0" applyNumberFormat="1" applyFont="1" applyFill="1" applyBorder="1" applyAlignment="1">
      <alignment horizontal="right" vertical="center" wrapText="1"/>
    </xf>
    <xf numFmtId="4" fontId="33" fillId="24" borderId="26" xfId="0" applyNumberFormat="1" applyFont="1" applyFill="1" applyBorder="1" applyAlignment="1" applyProtection="1">
      <alignment horizontal="right" vertical="center" wrapText="1"/>
    </xf>
    <xf numFmtId="4" fontId="72" fillId="24" borderId="7" xfId="0" applyNumberFormat="1" applyFont="1" applyFill="1" applyBorder="1" applyAlignment="1">
      <alignment horizontal="right" wrapText="1"/>
    </xf>
    <xf numFmtId="4" fontId="72" fillId="24" borderId="26" xfId="0" applyNumberFormat="1" applyFont="1" applyFill="1" applyBorder="1" applyAlignment="1">
      <alignment horizontal="right" wrapText="1"/>
    </xf>
    <xf numFmtId="4" fontId="33" fillId="0" borderId="7" xfId="0" applyNumberFormat="1" applyFont="1" applyFill="1" applyBorder="1" applyAlignment="1" applyProtection="1">
      <alignment horizontal="right" vertical="center" wrapText="1"/>
    </xf>
    <xf numFmtId="4" fontId="72" fillId="0" borderId="7" xfId="0" applyNumberFormat="1" applyFont="1" applyFill="1" applyBorder="1" applyAlignment="1">
      <alignment horizontal="right" wrapText="1"/>
    </xf>
    <xf numFmtId="4" fontId="33" fillId="0" borderId="14" xfId="0" applyNumberFormat="1" applyFont="1" applyFill="1" applyBorder="1" applyAlignment="1" applyProtection="1">
      <alignment horizontal="right"/>
      <protection locked="0"/>
    </xf>
    <xf numFmtId="4" fontId="33" fillId="0" borderId="14" xfId="0" applyNumberFormat="1" applyFont="1" applyFill="1" applyBorder="1" applyAlignment="1" applyProtection="1">
      <alignment horizontal="right" vertical="center" wrapText="1"/>
    </xf>
    <xf numFmtId="4" fontId="33" fillId="0" borderId="14" xfId="0" applyNumberFormat="1" applyFont="1" applyFill="1" applyBorder="1" applyAlignment="1">
      <alignment horizontal="right" vertical="center" wrapText="1"/>
    </xf>
    <xf numFmtId="4" fontId="33" fillId="0" borderId="33" xfId="0" applyNumberFormat="1" applyFont="1" applyFill="1" applyBorder="1" applyAlignment="1">
      <alignment horizontal="right" vertical="center" wrapText="1"/>
    </xf>
    <xf numFmtId="4" fontId="31" fillId="25" borderId="12" xfId="0" applyNumberFormat="1" applyFont="1" applyFill="1" applyBorder="1" applyAlignment="1" applyProtection="1">
      <alignment horizontal="right"/>
      <protection locked="0"/>
    </xf>
    <xf numFmtId="4" fontId="31" fillId="25" borderId="34" xfId="0" applyNumberFormat="1" applyFont="1" applyFill="1" applyBorder="1" applyAlignment="1" applyProtection="1">
      <alignment horizontal="right"/>
      <protection locked="0"/>
    </xf>
    <xf numFmtId="4" fontId="31" fillId="25" borderId="7" xfId="0" applyNumberFormat="1" applyFont="1" applyFill="1" applyBorder="1" applyAlignment="1" applyProtection="1">
      <alignment horizontal="right"/>
      <protection locked="0"/>
    </xf>
    <xf numFmtId="4" fontId="31" fillId="25" borderId="26" xfId="0" applyNumberFormat="1" applyFont="1" applyFill="1" applyBorder="1" applyAlignment="1" applyProtection="1">
      <alignment horizontal="right"/>
      <protection locked="0"/>
    </xf>
    <xf numFmtId="4" fontId="31" fillId="0" borderId="7" xfId="0" applyNumberFormat="1" applyFont="1" applyFill="1" applyBorder="1" applyAlignment="1" applyProtection="1">
      <alignment horizontal="right"/>
      <protection locked="0"/>
    </xf>
    <xf numFmtId="4" fontId="33" fillId="0" borderId="7" xfId="0" applyNumberFormat="1" applyFont="1" applyFill="1" applyBorder="1" applyAlignment="1">
      <alignment horizontal="right" vertical="center" wrapText="1"/>
    </xf>
    <xf numFmtId="4" fontId="33" fillId="0" borderId="26" xfId="0" applyNumberFormat="1" applyFont="1" applyFill="1" applyBorder="1" applyAlignment="1">
      <alignment horizontal="right" vertical="center" wrapText="1"/>
    </xf>
    <xf numFmtId="4" fontId="33" fillId="0" borderId="26" xfId="0" applyNumberFormat="1" applyFont="1" applyFill="1" applyBorder="1" applyAlignment="1" applyProtection="1">
      <alignment horizontal="right" vertical="center"/>
    </xf>
    <xf numFmtId="4" fontId="33" fillId="0" borderId="35" xfId="0" applyNumberFormat="1" applyFont="1" applyFill="1" applyBorder="1" applyAlignment="1">
      <alignment horizontal="right" vertical="center" wrapText="1"/>
    </xf>
    <xf numFmtId="4" fontId="33" fillId="0" borderId="19" xfId="0" applyNumberFormat="1" applyFont="1" applyFill="1" applyBorder="1" applyAlignment="1" applyProtection="1">
      <alignment horizontal="right"/>
      <protection locked="0"/>
    </xf>
    <xf numFmtId="4" fontId="33" fillId="0" borderId="19" xfId="0" applyNumberFormat="1" applyFont="1" applyFill="1" applyBorder="1" applyAlignment="1" applyProtection="1">
      <alignment horizontal="right" vertical="center" wrapText="1"/>
    </xf>
    <xf numFmtId="4" fontId="33" fillId="0" borderId="19" xfId="0" applyNumberFormat="1" applyFont="1" applyFill="1" applyBorder="1" applyAlignment="1">
      <alignment horizontal="right" vertical="center" wrapText="1"/>
    </xf>
    <xf numFmtId="4" fontId="31" fillId="25" borderId="9" xfId="0" applyNumberFormat="1" applyFont="1" applyFill="1" applyBorder="1" applyAlignment="1" applyProtection="1">
      <alignment horizontal="right"/>
      <protection locked="0"/>
    </xf>
    <xf numFmtId="4" fontId="31" fillId="25" borderId="9" xfId="0" applyNumberFormat="1" applyFont="1" applyFill="1" applyBorder="1" applyAlignment="1" applyProtection="1">
      <alignment horizontal="right" vertical="center" wrapText="1"/>
    </xf>
    <xf numFmtId="4" fontId="31" fillId="25" borderId="24" xfId="0" applyNumberFormat="1" applyFont="1" applyFill="1" applyBorder="1" applyAlignment="1" applyProtection="1">
      <alignment horizontal="right" vertical="center" wrapText="1"/>
    </xf>
    <xf numFmtId="4" fontId="31" fillId="25" borderId="7" xfId="0" applyNumberFormat="1" applyFont="1" applyFill="1" applyBorder="1" applyAlignment="1" applyProtection="1">
      <alignment horizontal="right" vertical="center" wrapText="1"/>
    </xf>
    <xf numFmtId="4" fontId="31" fillId="25" borderId="26" xfId="0" applyNumberFormat="1" applyFont="1" applyFill="1" applyBorder="1" applyAlignment="1" applyProtection="1">
      <alignment horizontal="right" vertical="center" wrapText="1"/>
    </xf>
    <xf numFmtId="4" fontId="33" fillId="0" borderId="7" xfId="0" applyNumberFormat="1" applyFont="1" applyFill="1" applyBorder="1" applyAlignment="1" applyProtection="1">
      <alignment horizontal="right"/>
      <protection locked="0"/>
    </xf>
    <xf numFmtId="4" fontId="33" fillId="0" borderId="26" xfId="0" applyNumberFormat="1" applyFont="1" applyFill="1" applyBorder="1" applyAlignment="1" applyProtection="1">
      <alignment horizontal="right" vertical="center" wrapText="1"/>
    </xf>
    <xf numFmtId="4" fontId="31" fillId="25" borderId="24" xfId="0" applyNumberFormat="1" applyFont="1" applyFill="1" applyBorder="1" applyAlignment="1" applyProtection="1">
      <alignment horizontal="right"/>
      <protection locked="0"/>
    </xf>
    <xf numFmtId="4" fontId="33" fillId="0" borderId="7" xfId="0" applyNumberFormat="1" applyFont="1" applyFill="1" applyBorder="1" applyAlignment="1" applyProtection="1">
      <alignment horizontal="right" vertical="center"/>
    </xf>
    <xf numFmtId="4" fontId="33" fillId="0" borderId="33" xfId="0" applyNumberFormat="1" applyFont="1" applyFill="1" applyBorder="1" applyAlignment="1" applyProtection="1">
      <alignment horizontal="right" vertical="center" wrapText="1"/>
    </xf>
    <xf numFmtId="4" fontId="33" fillId="0" borderId="26" xfId="0" applyNumberFormat="1" applyFont="1" applyFill="1" applyBorder="1" applyAlignment="1" applyProtection="1">
      <alignment horizontal="right"/>
      <protection locked="0"/>
    </xf>
    <xf numFmtId="4" fontId="33" fillId="25" borderId="9" xfId="0" applyNumberFormat="1" applyFont="1" applyFill="1" applyBorder="1" applyAlignment="1" applyProtection="1">
      <alignment horizontal="right"/>
      <protection locked="0"/>
    </xf>
    <xf numFmtId="4" fontId="33" fillId="25" borderId="24" xfId="0" applyNumberFormat="1" applyFont="1" applyFill="1" applyBorder="1" applyAlignment="1" applyProtection="1">
      <alignment horizontal="right"/>
      <protection locked="0"/>
    </xf>
    <xf numFmtId="4" fontId="33" fillId="25" borderId="7" xfId="0" applyNumberFormat="1" applyFont="1" applyFill="1" applyBorder="1" applyAlignment="1" applyProtection="1">
      <alignment horizontal="right"/>
      <protection locked="0"/>
    </xf>
    <xf numFmtId="4" fontId="33" fillId="25" borderId="26" xfId="0" applyNumberFormat="1" applyFont="1" applyFill="1" applyBorder="1" applyAlignment="1" applyProtection="1">
      <alignment horizontal="right"/>
      <protection locked="0"/>
    </xf>
    <xf numFmtId="4" fontId="40" fillId="0" borderId="12" xfId="49" applyNumberFormat="1" applyFont="1" applyFill="1" applyBorder="1" applyAlignment="1">
      <alignment horizontal="right" vertical="center"/>
    </xf>
    <xf numFmtId="49" fontId="2" fillId="33" borderId="7" xfId="0" applyNumberFormat="1" applyFont="1" applyFill="1" applyBorder="1" applyAlignment="1">
      <alignment horizontal="left" vertical="center" wrapText="1"/>
    </xf>
    <xf numFmtId="49" fontId="73" fillId="33" borderId="7" xfId="0" applyNumberFormat="1" applyFont="1" applyFill="1" applyBorder="1" applyAlignment="1">
      <alignment horizontal="left" vertical="center" wrapText="1"/>
    </xf>
    <xf numFmtId="49" fontId="21" fillId="25" borderId="15" xfId="0" applyNumberFormat="1" applyFont="1" applyFill="1" applyBorder="1" applyAlignment="1" applyProtection="1"/>
    <xf numFmtId="49" fontId="21" fillId="25" borderId="12" xfId="0" applyNumberFormat="1" applyFont="1" applyFill="1" applyBorder="1" applyAlignment="1" applyProtection="1"/>
    <xf numFmtId="49" fontId="2" fillId="33" borderId="7" xfId="0" applyNumberFormat="1" applyFont="1" applyFill="1" applyBorder="1" applyAlignment="1"/>
    <xf numFmtId="49" fontId="2" fillId="33" borderId="7" xfId="0" applyNumberFormat="1" applyFont="1" applyFill="1" applyBorder="1" applyAlignment="1">
      <alignment vertical="center" wrapText="1"/>
    </xf>
    <xf numFmtId="0" fontId="4" fillId="0" borderId="0" xfId="0" applyFont="1" applyFill="1"/>
    <xf numFmtId="4" fontId="24" fillId="0" borderId="7" xfId="55" applyNumberFormat="1" applyFont="1" applyBorder="1"/>
    <xf numFmtId="49" fontId="21" fillId="33" borderId="11" xfId="0" applyNumberFormat="1" applyFont="1" applyFill="1" applyBorder="1" applyAlignment="1" applyProtection="1"/>
    <xf numFmtId="49" fontId="21" fillId="33" borderId="9" xfId="0" applyNumberFormat="1" applyFont="1" applyFill="1" applyBorder="1" applyAlignment="1" applyProtection="1"/>
    <xf numFmtId="0" fontId="21" fillId="33" borderId="9" xfId="0" applyFont="1" applyFill="1" applyBorder="1" applyAlignment="1" applyProtection="1">
      <alignment horizontal="justify"/>
      <protection locked="0"/>
    </xf>
    <xf numFmtId="164" fontId="39" fillId="33" borderId="7" xfId="0" applyNumberFormat="1" applyFont="1" applyFill="1" applyBorder="1" applyAlignment="1">
      <alignment vertical="center"/>
    </xf>
    <xf numFmtId="0" fontId="36" fillId="33" borderId="0" xfId="0" applyFont="1" applyFill="1"/>
    <xf numFmtId="49" fontId="21" fillId="33" borderId="10" xfId="0" applyNumberFormat="1" applyFont="1" applyFill="1" applyBorder="1" applyAlignment="1" applyProtection="1"/>
    <xf numFmtId="49" fontId="21" fillId="33" borderId="7" xfId="0" applyNumberFormat="1" applyFont="1" applyFill="1" applyBorder="1" applyAlignment="1" applyProtection="1"/>
    <xf numFmtId="0" fontId="21" fillId="33" borderId="7" xfId="0" applyFont="1" applyFill="1" applyBorder="1" applyAlignment="1" applyProtection="1">
      <alignment horizontal="justify"/>
      <protection locked="0"/>
    </xf>
    <xf numFmtId="164" fontId="39" fillId="33" borderId="7" xfId="0" applyNumberFormat="1" applyFont="1" applyFill="1" applyBorder="1" applyAlignment="1">
      <alignment vertical="justify"/>
    </xf>
    <xf numFmtId="0" fontId="34" fillId="33" borderId="0" xfId="0" applyFont="1" applyFill="1"/>
    <xf numFmtId="49" fontId="31" fillId="33" borderId="7" xfId="0" applyNumberFormat="1" applyFont="1" applyFill="1" applyBorder="1" applyAlignment="1">
      <alignment horizontal="center" vertical="center" wrapText="1"/>
    </xf>
    <xf numFmtId="0" fontId="21" fillId="33" borderId="0" xfId="0" applyFont="1" applyFill="1" applyAlignment="1">
      <alignment horizontal="justify"/>
    </xf>
    <xf numFmtId="164" fontId="41" fillId="33" borderId="7" xfId="0" applyNumberFormat="1" applyFont="1" applyFill="1" applyBorder="1" applyAlignment="1">
      <alignment vertical="justify"/>
    </xf>
    <xf numFmtId="49" fontId="47" fillId="33" borderId="7" xfId="0" applyNumberFormat="1" applyFont="1" applyFill="1" applyBorder="1" applyAlignment="1">
      <alignment horizontal="right" vertical="center" wrapText="1"/>
    </xf>
    <xf numFmtId="49" fontId="45" fillId="33" borderId="7" xfId="0" applyNumberFormat="1" applyFont="1" applyFill="1" applyBorder="1" applyAlignment="1">
      <alignment horizontal="right" vertical="center" wrapText="1"/>
    </xf>
    <xf numFmtId="0" fontId="45" fillId="33" borderId="7" xfId="0" applyFont="1" applyFill="1" applyBorder="1" applyAlignment="1">
      <alignment vertical="center" wrapText="1"/>
    </xf>
    <xf numFmtId="164" fontId="43" fillId="33" borderId="7" xfId="0" applyNumberFormat="1" applyFont="1" applyFill="1" applyBorder="1" applyAlignment="1">
      <alignment vertical="justify"/>
    </xf>
    <xf numFmtId="165" fontId="33" fillId="33" borderId="7" xfId="0" applyNumberFormat="1" applyFont="1" applyFill="1" applyBorder="1" applyAlignment="1">
      <alignment horizontal="justify" wrapText="1"/>
    </xf>
    <xf numFmtId="0" fontId="33" fillId="33" borderId="7" xfId="0" applyFont="1" applyFill="1" applyBorder="1" applyAlignment="1">
      <alignment vertical="center" wrapText="1"/>
    </xf>
    <xf numFmtId="49" fontId="2" fillId="0" borderId="22" xfId="0" applyNumberFormat="1" applyFont="1" applyFill="1" applyBorder="1" applyAlignment="1" applyProtection="1"/>
    <xf numFmtId="4" fontId="40" fillId="0" borderId="19" xfId="49" applyNumberFormat="1" applyFont="1" applyFill="1" applyBorder="1" applyAlignment="1">
      <alignment horizontal="right" vertical="center"/>
    </xf>
    <xf numFmtId="4" fontId="39" fillId="0" borderId="35" xfId="49" applyNumberFormat="1" applyFont="1" applyFill="1" applyBorder="1" applyAlignment="1">
      <alignment horizontal="right" vertical="center"/>
    </xf>
    <xf numFmtId="4" fontId="39" fillId="0" borderId="23" xfId="49" applyNumberFormat="1" applyFont="1" applyFill="1" applyBorder="1" applyAlignment="1">
      <alignment horizontal="right" vertical="center"/>
    </xf>
    <xf numFmtId="49" fontId="74" fillId="0" borderId="7" xfId="29" applyNumberFormat="1" applyFont="1" applyFill="1" applyBorder="1" applyAlignment="1" applyProtection="1">
      <alignment horizontal="justify"/>
    </xf>
    <xf numFmtId="2" fontId="24" fillId="0" borderId="19" xfId="0" applyNumberFormat="1" applyFont="1" applyFill="1" applyBorder="1" applyAlignment="1" applyProtection="1"/>
    <xf numFmtId="0" fontId="21" fillId="0" borderId="0" xfId="0" applyNumberFormat="1" applyFont="1" applyFill="1" applyBorder="1" applyAlignment="1" applyProtection="1"/>
    <xf numFmtId="0" fontId="29" fillId="0" borderId="19" xfId="0" applyNumberFormat="1" applyFont="1" applyFill="1" applyBorder="1" applyAlignment="1" applyProtection="1">
      <alignment horizontal="justify"/>
    </xf>
    <xf numFmtId="0" fontId="68" fillId="34" borderId="37" xfId="0" applyNumberFormat="1" applyFont="1" applyFill="1" applyBorder="1" applyAlignment="1" applyProtection="1"/>
    <xf numFmtId="0" fontId="68" fillId="34" borderId="38" xfId="0" applyNumberFormat="1" applyFont="1" applyFill="1" applyBorder="1" applyAlignment="1" applyProtection="1">
      <alignment horizontal="right"/>
    </xf>
    <xf numFmtId="4" fontId="24" fillId="34" borderId="38" xfId="0" applyNumberFormat="1" applyFont="1" applyFill="1" applyBorder="1" applyAlignment="1" applyProtection="1">
      <alignment vertical="center" wrapText="1"/>
    </xf>
    <xf numFmtId="0" fontId="33" fillId="33" borderId="7" xfId="0" applyFont="1" applyFill="1" applyBorder="1" applyAlignment="1" applyProtection="1">
      <alignment horizontal="justify"/>
      <protection locked="0"/>
    </xf>
    <xf numFmtId="0" fontId="33" fillId="33" borderId="7" xfId="0" applyFont="1" applyFill="1" applyBorder="1" applyAlignment="1">
      <alignment horizontal="left" vertical="top" wrapText="1"/>
    </xf>
    <xf numFmtId="4" fontId="33" fillId="33" borderId="7" xfId="0" applyNumberFormat="1" applyFont="1" applyFill="1" applyBorder="1" applyAlignment="1" applyProtection="1">
      <alignment horizontal="right"/>
      <protection locked="0"/>
    </xf>
    <xf numFmtId="4" fontId="33" fillId="33" borderId="7" xfId="0" applyNumberFormat="1" applyFont="1" applyFill="1" applyBorder="1" applyAlignment="1" applyProtection="1">
      <alignment horizontal="right" vertical="center" wrapText="1"/>
    </xf>
    <xf numFmtId="4" fontId="33" fillId="33" borderId="7" xfId="0" applyNumberFormat="1" applyFont="1" applyFill="1" applyBorder="1" applyAlignment="1">
      <alignment horizontal="right" vertical="center" wrapText="1"/>
    </xf>
    <xf numFmtId="4" fontId="33" fillId="33" borderId="35" xfId="0" applyNumberFormat="1" applyFont="1" applyFill="1" applyBorder="1" applyAlignment="1">
      <alignment horizontal="right" vertical="center" wrapText="1"/>
    </xf>
    <xf numFmtId="2" fontId="16" fillId="33" borderId="0" xfId="0" applyNumberFormat="1" applyFont="1" applyFill="1"/>
    <xf numFmtId="0" fontId="16" fillId="33" borderId="0" xfId="0" applyFont="1" applyFill="1"/>
    <xf numFmtId="2" fontId="24" fillId="0" borderId="18" xfId="0" applyNumberFormat="1" applyFont="1" applyFill="1" applyBorder="1" applyAlignment="1" applyProtection="1"/>
    <xf numFmtId="4" fontId="40" fillId="33" borderId="7" xfId="49" applyNumberFormat="1" applyFont="1" applyFill="1" applyBorder="1" applyAlignment="1">
      <alignment horizontal="right" vertical="center"/>
    </xf>
    <xf numFmtId="4" fontId="40" fillId="33" borderId="7" xfId="0" applyNumberFormat="1" applyFont="1" applyFill="1" applyBorder="1" applyAlignment="1">
      <alignment wrapText="1"/>
    </xf>
    <xf numFmtId="4" fontId="73" fillId="33" borderId="7" xfId="49" applyNumberFormat="1" applyFont="1" applyFill="1" applyBorder="1" applyAlignment="1">
      <alignment horizontal="right" vertical="center"/>
    </xf>
    <xf numFmtId="49" fontId="2" fillId="33" borderId="7" xfId="0" applyNumberFormat="1" applyFont="1" applyFill="1" applyBorder="1" applyAlignment="1" applyProtection="1">
      <alignment horizontal="left"/>
    </xf>
    <xf numFmtId="0" fontId="2" fillId="33" borderId="0" xfId="0" applyFont="1" applyFill="1" applyBorder="1" applyAlignment="1">
      <alignment horizontal="justify"/>
    </xf>
    <xf numFmtId="0" fontId="2" fillId="33" borderId="0" xfId="0" applyFont="1" applyFill="1" applyBorder="1"/>
    <xf numFmtId="4" fontId="2" fillId="0" borderId="7" xfId="49" applyNumberFormat="1" applyFont="1" applyFill="1" applyBorder="1" applyAlignment="1">
      <alignment horizontal="right" vertical="center"/>
    </xf>
    <xf numFmtId="4" fontId="2" fillId="33" borderId="7" xfId="49" applyNumberFormat="1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49" fontId="2" fillId="0" borderId="19" xfId="0" applyNumberFormat="1" applyFont="1" applyFill="1" applyBorder="1" applyAlignment="1"/>
    <xf numFmtId="4" fontId="21" fillId="25" borderId="12" xfId="0" applyNumberFormat="1" applyFont="1" applyFill="1" applyBorder="1" applyAlignment="1" applyProtection="1">
      <alignment horizontal="right" vertical="center"/>
    </xf>
    <xf numFmtId="4" fontId="21" fillId="25" borderId="24" xfId="0" applyNumberFormat="1" applyFont="1" applyFill="1" applyBorder="1" applyAlignment="1" applyProtection="1">
      <alignment horizontal="right" vertical="center"/>
    </xf>
    <xf numFmtId="4" fontId="21" fillId="25" borderId="26" xfId="0" applyNumberFormat="1" applyFont="1" applyFill="1" applyBorder="1" applyAlignment="1" applyProtection="1">
      <alignment horizontal="right" vertical="center"/>
    </xf>
    <xf numFmtId="49" fontId="2" fillId="33" borderId="14" xfId="0" applyNumberFormat="1" applyFont="1" applyFill="1" applyBorder="1" applyAlignment="1">
      <alignment horizontal="left" vertical="center" wrapText="1"/>
    </xf>
    <xf numFmtId="4" fontId="40" fillId="0" borderId="14" xfId="49" applyNumberFormat="1" applyFont="1" applyFill="1" applyBorder="1" applyAlignment="1">
      <alignment horizontal="right" vertical="center"/>
    </xf>
    <xf numFmtId="4" fontId="40" fillId="24" borderId="14" xfId="0" applyNumberFormat="1" applyFont="1" applyFill="1" applyBorder="1" applyAlignment="1">
      <alignment wrapText="1"/>
    </xf>
    <xf numFmtId="4" fontId="40" fillId="24" borderId="19" xfId="0" applyNumberFormat="1" applyFont="1" applyFill="1" applyBorder="1" applyAlignment="1">
      <alignment wrapText="1"/>
    </xf>
    <xf numFmtId="49" fontId="2" fillId="33" borderId="10" xfId="0" applyNumberFormat="1" applyFont="1" applyFill="1" applyBorder="1" applyAlignment="1" applyProtection="1">
      <alignment horizontal="left"/>
    </xf>
    <xf numFmtId="49" fontId="2" fillId="33" borderId="7" xfId="0" applyNumberFormat="1" applyFont="1" applyFill="1" applyBorder="1" applyAlignment="1" applyProtection="1"/>
    <xf numFmtId="49" fontId="2" fillId="33" borderId="22" xfId="0" applyNumberFormat="1" applyFont="1" applyFill="1" applyBorder="1" applyAlignment="1" applyProtection="1">
      <alignment horizontal="left"/>
    </xf>
    <xf numFmtId="49" fontId="2" fillId="33" borderId="19" xfId="0" applyNumberFormat="1" applyFont="1" applyFill="1" applyBorder="1" applyAlignment="1" applyProtection="1">
      <alignment horizontal="left"/>
    </xf>
    <xf numFmtId="49" fontId="2" fillId="33" borderId="19" xfId="0" applyNumberFormat="1" applyFont="1" applyFill="1" applyBorder="1" applyAlignment="1" applyProtection="1"/>
    <xf numFmtId="0" fontId="0" fillId="33" borderId="0" xfId="0" applyFill="1"/>
    <xf numFmtId="2" fontId="2" fillId="0" borderId="0" xfId="0" applyNumberFormat="1" applyFont="1" applyFill="1"/>
    <xf numFmtId="4" fontId="31" fillId="33" borderId="7" xfId="0" applyNumberFormat="1" applyFont="1" applyFill="1" applyBorder="1" applyAlignment="1" applyProtection="1">
      <alignment horizontal="right"/>
      <protection locked="0"/>
    </xf>
    <xf numFmtId="0" fontId="33" fillId="33" borderId="7" xfId="0" applyFont="1" applyFill="1" applyBorder="1"/>
    <xf numFmtId="0" fontId="33" fillId="33" borderId="7" xfId="0" applyFont="1" applyFill="1" applyBorder="1" applyAlignment="1">
      <alignment horizontal="justify" vertical="top" wrapText="1"/>
    </xf>
    <xf numFmtId="4" fontId="33" fillId="33" borderId="26" xfId="0" applyNumberFormat="1" applyFont="1" applyFill="1" applyBorder="1" applyAlignment="1" applyProtection="1">
      <alignment horizontal="right" vertical="center"/>
    </xf>
    <xf numFmtId="4" fontId="31" fillId="33" borderId="7" xfId="0" applyNumberFormat="1" applyFont="1" applyFill="1" applyBorder="1" applyAlignment="1" applyProtection="1">
      <alignment horizontal="right" vertical="center" wrapText="1"/>
    </xf>
    <xf numFmtId="4" fontId="31" fillId="25" borderId="26" xfId="0" applyNumberFormat="1" applyFont="1" applyFill="1" applyBorder="1" applyAlignment="1">
      <alignment horizontal="right" vertical="center" wrapText="1"/>
    </xf>
    <xf numFmtId="4" fontId="72" fillId="0" borderId="26" xfId="0" applyNumberFormat="1" applyFont="1" applyFill="1" applyBorder="1" applyAlignment="1">
      <alignment horizontal="right" wrapText="1"/>
    </xf>
    <xf numFmtId="49" fontId="33" fillId="0" borderId="20" xfId="0" applyNumberFormat="1" applyFont="1" applyFill="1" applyBorder="1" applyAlignment="1" applyProtection="1"/>
    <xf numFmtId="49" fontId="33" fillId="0" borderId="14" xfId="0" applyNumberFormat="1" applyFont="1" applyFill="1" applyBorder="1" applyAlignment="1" applyProtection="1"/>
    <xf numFmtId="0" fontId="33" fillId="33" borderId="19" xfId="0" applyFont="1" applyFill="1" applyBorder="1" applyAlignment="1">
      <alignment vertical="center" wrapText="1"/>
    </xf>
    <xf numFmtId="0" fontId="33" fillId="0" borderId="19" xfId="0" applyFont="1" applyFill="1" applyBorder="1" applyAlignment="1">
      <alignment horizontal="left" vertical="top" wrapText="1"/>
    </xf>
    <xf numFmtId="0" fontId="31" fillId="25" borderId="12" xfId="0" applyFont="1" applyFill="1" applyBorder="1" applyAlignment="1" applyProtection="1">
      <alignment horizontal="justify"/>
      <protection locked="0"/>
    </xf>
    <xf numFmtId="4" fontId="33" fillId="33" borderId="14" xfId="0" applyNumberFormat="1" applyFont="1" applyFill="1" applyBorder="1" applyAlignment="1" applyProtection="1">
      <alignment horizontal="right"/>
      <protection locked="0"/>
    </xf>
    <xf numFmtId="4" fontId="31" fillId="33" borderId="14" xfId="0" applyNumberFormat="1" applyFont="1" applyFill="1" applyBorder="1" applyAlignment="1" applyProtection="1">
      <alignment horizontal="right" vertical="center" wrapText="1"/>
    </xf>
    <xf numFmtId="4" fontId="33" fillId="33" borderId="14" xfId="0" applyNumberFormat="1" applyFont="1" applyFill="1" applyBorder="1" applyAlignment="1" applyProtection="1">
      <alignment horizontal="right" vertical="center" wrapText="1"/>
    </xf>
    <xf numFmtId="4" fontId="33" fillId="33" borderId="33" xfId="0" applyNumberFormat="1" applyFont="1" applyFill="1" applyBorder="1" applyAlignment="1" applyProtection="1">
      <alignment horizontal="right" vertical="center" wrapText="1"/>
    </xf>
    <xf numFmtId="49" fontId="33" fillId="0" borderId="19" xfId="0" applyNumberFormat="1" applyFont="1" applyFill="1" applyBorder="1" applyAlignment="1">
      <alignment vertical="center" wrapText="1"/>
    </xf>
    <xf numFmtId="0" fontId="33" fillId="0" borderId="19" xfId="0" applyFont="1" applyFill="1" applyBorder="1" applyAlignment="1">
      <alignment wrapText="1"/>
    </xf>
    <xf numFmtId="0" fontId="33" fillId="0" borderId="19" xfId="0" applyFont="1" applyFill="1" applyBorder="1" applyAlignment="1">
      <alignment horizontal="justify" wrapText="1"/>
    </xf>
    <xf numFmtId="0" fontId="33" fillId="0" borderId="19" xfId="0" applyFont="1" applyFill="1" applyBorder="1" applyAlignment="1" applyProtection="1">
      <alignment horizontal="justify"/>
      <protection locked="0"/>
    </xf>
    <xf numFmtId="49" fontId="33" fillId="0" borderId="7" xfId="0" applyNumberFormat="1" applyFont="1" applyFill="1" applyBorder="1" applyAlignment="1" applyProtection="1">
      <alignment horizontal="justify"/>
    </xf>
    <xf numFmtId="0" fontId="33" fillId="0" borderId="14" xfId="0" applyFont="1" applyFill="1" applyBorder="1" applyAlignment="1" applyProtection="1">
      <alignment horizontal="justify"/>
      <protection locked="0"/>
    </xf>
    <xf numFmtId="4" fontId="33" fillId="33" borderId="26" xfId="0" applyNumberFormat="1" applyFont="1" applyFill="1" applyBorder="1" applyAlignment="1" applyProtection="1">
      <alignment horizontal="right" vertical="center" wrapText="1"/>
    </xf>
    <xf numFmtId="4" fontId="33" fillId="33" borderId="26" xfId="0" applyNumberFormat="1" applyFont="1" applyFill="1" applyBorder="1" applyAlignment="1" applyProtection="1">
      <alignment horizontal="right"/>
      <protection locked="0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4" fontId="24" fillId="0" borderId="7" xfId="0" applyNumberFormat="1" applyFont="1" applyFill="1" applyBorder="1" applyAlignment="1">
      <alignment horizontal="right" vertical="center" wrapText="1"/>
    </xf>
    <xf numFmtId="4" fontId="52" fillId="0" borderId="7" xfId="0" applyNumberFormat="1" applyFont="1" applyFill="1" applyBorder="1" applyAlignment="1">
      <alignment horizontal="right" vertical="center" wrapText="1"/>
    </xf>
    <xf numFmtId="2" fontId="21" fillId="25" borderId="39" xfId="0" applyNumberFormat="1" applyFont="1" applyFill="1" applyBorder="1" applyAlignment="1" applyProtection="1">
      <alignment horizontal="right" vertical="center"/>
    </xf>
    <xf numFmtId="2" fontId="21" fillId="25" borderId="40" xfId="0" applyNumberFormat="1" applyFont="1" applyFill="1" applyBorder="1" applyAlignment="1" applyProtection="1">
      <alignment horizontal="right" vertical="center"/>
    </xf>
    <xf numFmtId="2" fontId="56" fillId="31" borderId="14" xfId="0" applyNumberFormat="1" applyFont="1" applyFill="1" applyBorder="1" applyAlignment="1">
      <alignment vertical="center"/>
    </xf>
    <xf numFmtId="0" fontId="21" fillId="25" borderId="7" xfId="0" applyFont="1" applyFill="1" applyBorder="1" applyAlignment="1">
      <alignment vertical="center"/>
    </xf>
    <xf numFmtId="0" fontId="21" fillId="25" borderId="7" xfId="0" applyFont="1" applyFill="1" applyBorder="1"/>
    <xf numFmtId="0" fontId="56" fillId="0" borderId="7" xfId="0" applyFont="1" applyFill="1" applyBorder="1"/>
    <xf numFmtId="0" fontId="2" fillId="0" borderId="7" xfId="0" applyFont="1" applyFill="1" applyBorder="1"/>
    <xf numFmtId="2" fontId="56" fillId="0" borderId="7" xfId="0" applyNumberFormat="1" applyFont="1" applyFill="1" applyBorder="1"/>
    <xf numFmtId="2" fontId="21" fillId="0" borderId="7" xfId="0" applyNumberFormat="1" applyFont="1" applyFill="1" applyBorder="1"/>
    <xf numFmtId="0" fontId="2" fillId="27" borderId="7" xfId="0" applyNumberFormat="1" applyFont="1" applyFill="1" applyBorder="1" applyAlignment="1" applyProtection="1">
      <alignment horizontal="center" vertical="center" wrapText="1"/>
    </xf>
    <xf numFmtId="0" fontId="3" fillId="27" borderId="7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70" fillId="0" borderId="0" xfId="0" applyNumberFormat="1" applyFont="1" applyFill="1" applyAlignment="1" applyProtection="1">
      <alignment horizontal="left" vertical="center"/>
    </xf>
    <xf numFmtId="0" fontId="37" fillId="0" borderId="0" xfId="0" applyNumberFormat="1" applyFont="1" applyFill="1" applyBorder="1" applyAlignment="1" applyProtection="1">
      <alignment vertical="top" wrapText="1"/>
    </xf>
    <xf numFmtId="2" fontId="75" fillId="33" borderId="0" xfId="0" applyNumberFormat="1" applyFont="1" applyFill="1" applyBorder="1" applyAlignment="1">
      <alignment vertical="center"/>
    </xf>
    <xf numFmtId="2" fontId="56" fillId="33" borderId="0" xfId="0" applyNumberFormat="1" applyFont="1" applyFill="1" applyBorder="1"/>
    <xf numFmtId="2" fontId="56" fillId="33" borderId="0" xfId="0" applyNumberFormat="1" applyFont="1" applyFill="1" applyBorder="1" applyAlignment="1">
      <alignment vertical="center"/>
    </xf>
    <xf numFmtId="2" fontId="56" fillId="31" borderId="45" xfId="0" applyNumberFormat="1" applyFont="1" applyFill="1" applyBorder="1" applyAlignment="1">
      <alignment vertical="center"/>
    </xf>
    <xf numFmtId="2" fontId="2" fillId="34" borderId="0" xfId="0" applyNumberFormat="1" applyFont="1" applyFill="1" applyBorder="1" applyAlignment="1">
      <alignment vertical="center"/>
    </xf>
    <xf numFmtId="2" fontId="2" fillId="34" borderId="42" xfId="0" applyNumberFormat="1" applyFont="1" applyFill="1" applyBorder="1" applyAlignment="1">
      <alignment vertical="center"/>
    </xf>
    <xf numFmtId="2" fontId="2" fillId="34" borderId="9" xfId="0" applyNumberFormat="1" applyFont="1" applyFill="1" applyBorder="1" applyAlignment="1">
      <alignment vertical="center"/>
    </xf>
    <xf numFmtId="2" fontId="56" fillId="36" borderId="7" xfId="0" applyNumberFormat="1" applyFont="1" applyFill="1" applyBorder="1" applyAlignment="1">
      <alignment vertical="center"/>
    </xf>
    <xf numFmtId="2" fontId="39" fillId="36" borderId="7" xfId="49" applyNumberFormat="1" applyFont="1" applyFill="1" applyBorder="1" applyAlignment="1">
      <alignment horizontal="right" vertical="center"/>
    </xf>
    <xf numFmtId="0" fontId="0" fillId="36" borderId="0" xfId="0" applyFill="1"/>
    <xf numFmtId="0" fontId="2" fillId="36" borderId="0" xfId="0" applyFont="1" applyFill="1"/>
    <xf numFmtId="2" fontId="21" fillId="36" borderId="9" xfId="0" applyNumberFormat="1" applyFont="1" applyFill="1" applyBorder="1" applyAlignment="1" applyProtection="1">
      <alignment horizontal="right" vertical="center"/>
    </xf>
    <xf numFmtId="2" fontId="21" fillId="36" borderId="7" xfId="0" applyNumberFormat="1" applyFont="1" applyFill="1" applyBorder="1" applyAlignment="1" applyProtection="1">
      <alignment horizontal="right" vertical="center"/>
    </xf>
    <xf numFmtId="2" fontId="39" fillId="36" borderId="19" xfId="49" applyNumberFormat="1" applyFont="1" applyFill="1" applyBorder="1" applyAlignment="1">
      <alignment horizontal="right" vertical="center"/>
    </xf>
    <xf numFmtId="2" fontId="21" fillId="36" borderId="40" xfId="0" applyNumberFormat="1" applyFont="1" applyFill="1" applyBorder="1" applyAlignment="1" applyProtection="1">
      <alignment horizontal="right" vertical="center"/>
    </xf>
    <xf numFmtId="2" fontId="39" fillId="36" borderId="24" xfId="49" applyNumberFormat="1" applyFont="1" applyFill="1" applyBorder="1" applyAlignment="1">
      <alignment horizontal="right" vertical="center"/>
    </xf>
    <xf numFmtId="0" fontId="0" fillId="36" borderId="14" xfId="0" applyFill="1" applyBorder="1"/>
    <xf numFmtId="0" fontId="0" fillId="36" borderId="33" xfId="0" applyFill="1" applyBorder="1"/>
    <xf numFmtId="0" fontId="2" fillId="36" borderId="0" xfId="0" applyFont="1" applyFill="1" applyBorder="1"/>
    <xf numFmtId="2" fontId="24" fillId="36" borderId="7" xfId="0" applyNumberFormat="1" applyFont="1" applyFill="1" applyBorder="1" applyAlignment="1" applyProtection="1"/>
    <xf numFmtId="2" fontId="24" fillId="36" borderId="19" xfId="0" applyNumberFormat="1" applyFont="1" applyFill="1" applyBorder="1" applyAlignment="1" applyProtection="1"/>
    <xf numFmtId="0" fontId="23" fillId="36" borderId="7" xfId="0" applyFont="1" applyFill="1" applyBorder="1" applyAlignment="1">
      <alignment horizontal="justify"/>
    </xf>
    <xf numFmtId="2" fontId="39" fillId="36" borderId="12" xfId="49" applyNumberFormat="1" applyFont="1" applyFill="1" applyBorder="1" applyAlignment="1">
      <alignment horizontal="right" vertical="center"/>
    </xf>
    <xf numFmtId="2" fontId="56" fillId="36" borderId="12" xfId="0" applyNumberFormat="1" applyFont="1" applyFill="1" applyBorder="1" applyAlignment="1">
      <alignment vertical="center"/>
    </xf>
    <xf numFmtId="2" fontId="40" fillId="36" borderId="7" xfId="49" applyNumberFormat="1" applyFont="1" applyFill="1" applyBorder="1" applyAlignment="1">
      <alignment horizontal="right" vertical="center"/>
    </xf>
    <xf numFmtId="2" fontId="56" fillId="36" borderId="19" xfId="0" applyNumberFormat="1" applyFont="1" applyFill="1" applyBorder="1" applyAlignment="1">
      <alignment vertical="center"/>
    </xf>
    <xf numFmtId="2" fontId="56" fillId="36" borderId="0" xfId="0" applyNumberFormat="1" applyFont="1" applyFill="1" applyBorder="1" applyAlignment="1">
      <alignment vertical="center"/>
    </xf>
    <xf numFmtId="0" fontId="2" fillId="33" borderId="0" xfId="0" applyFont="1" applyFill="1"/>
    <xf numFmtId="0" fontId="62" fillId="33" borderId="0" xfId="0" applyFont="1" applyFill="1" applyBorder="1" applyAlignment="1">
      <alignment horizontal="justify"/>
    </xf>
    <xf numFmtId="0" fontId="21" fillId="33" borderId="0" xfId="0" applyNumberFormat="1" applyFont="1" applyFill="1" applyBorder="1" applyAlignment="1" applyProtection="1"/>
    <xf numFmtId="2" fontId="21" fillId="33" borderId="7" xfId="0" applyNumberFormat="1" applyFont="1" applyFill="1" applyBorder="1" applyAlignment="1" applyProtection="1"/>
    <xf numFmtId="0" fontId="21" fillId="33" borderId="0" xfId="0" applyFont="1" applyFill="1"/>
    <xf numFmtId="0" fontId="65" fillId="33" borderId="0" xfId="0" applyFont="1" applyFill="1" applyAlignment="1">
      <alignment horizontal="justify"/>
    </xf>
    <xf numFmtId="0" fontId="23" fillId="35" borderId="0" xfId="0" applyFont="1" applyFill="1" applyBorder="1" applyAlignment="1"/>
    <xf numFmtId="0" fontId="23" fillId="35" borderId="0" xfId="0" applyFont="1" applyFill="1" applyAlignment="1"/>
    <xf numFmtId="2" fontId="56" fillId="35" borderId="0" xfId="0" applyNumberFormat="1" applyFont="1" applyFill="1" applyBorder="1"/>
    <xf numFmtId="2" fontId="56" fillId="35" borderId="0" xfId="0" applyNumberFormat="1" applyFont="1" applyFill="1" applyBorder="1" applyAlignment="1">
      <alignment vertical="center"/>
    </xf>
    <xf numFmtId="2" fontId="24" fillId="35" borderId="7" xfId="0" applyNumberFormat="1" applyFont="1" applyFill="1" applyBorder="1" applyAlignment="1" applyProtection="1"/>
    <xf numFmtId="2" fontId="24" fillId="35" borderId="19" xfId="0" applyNumberFormat="1" applyFont="1" applyFill="1" applyBorder="1" applyAlignment="1" applyProtection="1"/>
    <xf numFmtId="2" fontId="21" fillId="35" borderId="7" xfId="0" applyNumberFormat="1" applyFont="1" applyFill="1" applyBorder="1" applyAlignment="1" applyProtection="1"/>
    <xf numFmtId="2" fontId="60" fillId="33" borderId="0" xfId="0" applyNumberFormat="1" applyFont="1" applyFill="1" applyBorder="1"/>
    <xf numFmtId="2" fontId="60" fillId="33" borderId="0" xfId="0" applyNumberFormat="1" applyFont="1" applyFill="1" applyBorder="1" applyAlignment="1">
      <alignment horizontal="right" vertical="center"/>
    </xf>
    <xf numFmtId="0" fontId="21" fillId="25" borderId="31" xfId="0" applyFont="1" applyFill="1" applyBorder="1" applyAlignment="1" applyProtection="1">
      <alignment horizontal="justify"/>
      <protection locked="0"/>
    </xf>
    <xf numFmtId="0" fontId="21" fillId="25" borderId="18" xfId="0" applyFont="1" applyFill="1" applyBorder="1" applyAlignment="1" applyProtection="1">
      <alignment horizontal="justify"/>
      <protection locked="0"/>
    </xf>
    <xf numFmtId="0" fontId="2" fillId="33" borderId="18" xfId="0" applyFont="1" applyFill="1" applyBorder="1" applyAlignment="1">
      <alignment horizontal="justify" vertical="center" wrapText="1"/>
    </xf>
    <xf numFmtId="0" fontId="2" fillId="33" borderId="18" xfId="0" applyFont="1" applyFill="1" applyBorder="1"/>
    <xf numFmtId="0" fontId="2" fillId="33" borderId="18" xfId="0" applyFont="1" applyFill="1" applyBorder="1" applyAlignment="1" applyProtection="1">
      <alignment horizontal="justify"/>
      <protection locked="0"/>
    </xf>
    <xf numFmtId="0" fontId="2" fillId="33" borderId="18" xfId="0" applyFont="1" applyFill="1" applyBorder="1" applyAlignment="1">
      <alignment horizontal="justify"/>
    </xf>
    <xf numFmtId="0" fontId="2" fillId="0" borderId="18" xfId="0" applyFont="1" applyFill="1" applyBorder="1" applyAlignment="1">
      <alignment horizontal="justify"/>
    </xf>
    <xf numFmtId="0" fontId="73" fillId="33" borderId="18" xfId="0" applyFont="1" applyFill="1" applyBorder="1" applyAlignment="1">
      <alignment horizontal="left" vertical="center" wrapText="1"/>
    </xf>
    <xf numFmtId="0" fontId="2" fillId="33" borderId="18" xfId="0" applyFont="1" applyFill="1" applyBorder="1" applyAlignment="1">
      <alignment horizontal="left"/>
    </xf>
    <xf numFmtId="0" fontId="2" fillId="33" borderId="43" xfId="0" applyFont="1" applyFill="1" applyBorder="1" applyAlignment="1">
      <alignment horizontal="justify" wrapText="1"/>
    </xf>
    <xf numFmtId="0" fontId="21" fillId="25" borderId="41" xfId="0" applyNumberFormat="1" applyFont="1" applyFill="1" applyBorder="1" applyAlignment="1" applyProtection="1">
      <alignment horizontal="justify"/>
    </xf>
    <xf numFmtId="0" fontId="21" fillId="25" borderId="18" xfId="0" applyNumberFormat="1" applyFont="1" applyFill="1" applyBorder="1" applyAlignment="1" applyProtection="1">
      <alignment horizontal="justify"/>
    </xf>
    <xf numFmtId="0" fontId="2" fillId="33" borderId="18" xfId="0" applyFont="1" applyFill="1" applyBorder="1" applyAlignment="1">
      <alignment horizontal="justify" wrapText="1"/>
    </xf>
    <xf numFmtId="0" fontId="2" fillId="33" borderId="25" xfId="0" applyFont="1" applyFill="1" applyBorder="1" applyAlignment="1">
      <alignment horizontal="justify" wrapText="1"/>
    </xf>
    <xf numFmtId="0" fontId="2" fillId="33" borderId="18" xfId="0" applyFont="1" applyFill="1" applyBorder="1" applyAlignment="1" applyProtection="1">
      <protection locked="0"/>
    </xf>
    <xf numFmtId="0" fontId="2" fillId="33" borderId="18" xfId="0" applyFont="1" applyFill="1" applyBorder="1" applyAlignment="1"/>
    <xf numFmtId="2" fontId="2" fillId="33" borderId="18" xfId="0" applyNumberFormat="1" applyFont="1" applyFill="1" applyBorder="1" applyAlignment="1">
      <alignment wrapText="1"/>
    </xf>
    <xf numFmtId="0" fontId="21" fillId="25" borderId="41" xfId="0" applyFont="1" applyFill="1" applyBorder="1" applyAlignment="1" applyProtection="1">
      <alignment horizontal="justify"/>
      <protection locked="0"/>
    </xf>
    <xf numFmtId="0" fontId="2" fillId="33" borderId="25" xfId="0" applyFont="1" applyFill="1" applyBorder="1" applyAlignment="1">
      <alignment horizontal="justify"/>
    </xf>
    <xf numFmtId="0" fontId="2" fillId="33" borderId="18" xfId="0" applyNumberFormat="1" applyFont="1" applyFill="1" applyBorder="1" applyAlignment="1" applyProtection="1">
      <alignment horizontal="justify"/>
    </xf>
    <xf numFmtId="0" fontId="2" fillId="33" borderId="25" xfId="0" applyNumberFormat="1" applyFont="1" applyFill="1" applyBorder="1" applyAlignment="1" applyProtection="1">
      <alignment horizontal="justify"/>
    </xf>
    <xf numFmtId="2" fontId="2" fillId="33" borderId="43" xfId="0" applyNumberFormat="1" applyFont="1" applyFill="1" applyBorder="1" applyAlignment="1">
      <alignment horizontal="left" wrapText="1"/>
    </xf>
    <xf numFmtId="165" fontId="2" fillId="33" borderId="43" xfId="0" applyNumberFormat="1" applyFont="1" applyFill="1" applyBorder="1" applyAlignment="1">
      <alignment horizontal="justify" wrapText="1"/>
    </xf>
    <xf numFmtId="0" fontId="21" fillId="0" borderId="48" xfId="0" applyNumberFormat="1" applyFont="1" applyFill="1" applyBorder="1" applyAlignment="1" applyProtection="1">
      <alignment horizontal="justify"/>
    </xf>
    <xf numFmtId="4" fontId="39" fillId="25" borderId="15" xfId="49" applyNumberFormat="1" applyFont="1" applyFill="1" applyBorder="1" applyAlignment="1">
      <alignment horizontal="right" vertical="center"/>
    </xf>
    <xf numFmtId="4" fontId="39" fillId="25" borderId="34" xfId="49" applyNumberFormat="1" applyFont="1" applyFill="1" applyBorder="1" applyAlignment="1">
      <alignment horizontal="right" vertical="center"/>
    </xf>
    <xf numFmtId="4" fontId="39" fillId="25" borderId="10" xfId="49" applyNumberFormat="1" applyFont="1" applyFill="1" applyBorder="1" applyAlignment="1">
      <alignment horizontal="right" vertical="center"/>
    </xf>
    <xf numFmtId="4" fontId="39" fillId="25" borderId="26" xfId="49" applyNumberFormat="1" applyFont="1" applyFill="1" applyBorder="1" applyAlignment="1">
      <alignment horizontal="right" vertical="center"/>
    </xf>
    <xf numFmtId="4" fontId="40" fillId="0" borderId="10" xfId="49" applyNumberFormat="1" applyFont="1" applyFill="1" applyBorder="1" applyAlignment="1">
      <alignment horizontal="right" vertical="center"/>
    </xf>
    <xf numFmtId="4" fontId="40" fillId="0" borderId="26" xfId="49" applyNumberFormat="1" applyFont="1" applyFill="1" applyBorder="1" applyAlignment="1">
      <alignment horizontal="right" vertical="center"/>
    </xf>
    <xf numFmtId="4" fontId="40" fillId="24" borderId="26" xfId="0" applyNumberFormat="1" applyFont="1" applyFill="1" applyBorder="1" applyAlignment="1">
      <alignment wrapText="1"/>
    </xf>
    <xf numFmtId="4" fontId="21" fillId="25" borderId="11" xfId="0" applyNumberFormat="1" applyFont="1" applyFill="1" applyBorder="1" applyAlignment="1" applyProtection="1">
      <alignment horizontal="right" vertical="center"/>
    </xf>
    <xf numFmtId="4" fontId="21" fillId="25" borderId="10" xfId="0" applyNumberFormat="1" applyFont="1" applyFill="1" applyBorder="1" applyAlignment="1" applyProtection="1">
      <alignment horizontal="right" vertical="center"/>
    </xf>
    <xf numFmtId="4" fontId="2" fillId="0" borderId="10" xfId="49" applyNumberFormat="1" applyFont="1" applyFill="1" applyBorder="1" applyAlignment="1">
      <alignment horizontal="right" vertical="center"/>
    </xf>
    <xf numFmtId="4" fontId="40" fillId="33" borderId="26" xfId="0" applyNumberFormat="1" applyFont="1" applyFill="1" applyBorder="1" applyAlignment="1">
      <alignment wrapText="1"/>
    </xf>
    <xf numFmtId="4" fontId="40" fillId="33" borderId="26" xfId="49" applyNumberFormat="1" applyFont="1" applyFill="1" applyBorder="1" applyAlignment="1">
      <alignment horizontal="right" vertical="center"/>
    </xf>
    <xf numFmtId="4" fontId="40" fillId="0" borderId="34" xfId="49" applyNumberFormat="1" applyFont="1" applyFill="1" applyBorder="1" applyAlignment="1">
      <alignment horizontal="right" vertical="center"/>
    </xf>
    <xf numFmtId="4" fontId="40" fillId="0" borderId="22" xfId="49" applyNumberFormat="1" applyFont="1" applyFill="1" applyBorder="1" applyAlignment="1">
      <alignment horizontal="right" vertical="center"/>
    </xf>
    <xf numFmtId="4" fontId="40" fillId="0" borderId="35" xfId="49" applyNumberFormat="1" applyFont="1" applyFill="1" applyBorder="1" applyAlignment="1">
      <alignment horizontal="right" vertical="center"/>
    </xf>
    <xf numFmtId="4" fontId="40" fillId="24" borderId="35" xfId="0" applyNumberFormat="1" applyFont="1" applyFill="1" applyBorder="1" applyAlignment="1">
      <alignment wrapText="1"/>
    </xf>
    <xf numFmtId="4" fontId="40" fillId="0" borderId="20" xfId="49" applyNumberFormat="1" applyFont="1" applyFill="1" applyBorder="1" applyAlignment="1">
      <alignment horizontal="right" vertical="center"/>
    </xf>
    <xf numFmtId="4" fontId="40" fillId="24" borderId="33" xfId="0" applyNumberFormat="1" applyFont="1" applyFill="1" applyBorder="1" applyAlignment="1">
      <alignment wrapText="1"/>
    </xf>
    <xf numFmtId="4" fontId="21" fillId="25" borderId="15" xfId="0" applyNumberFormat="1" applyFont="1" applyFill="1" applyBorder="1" applyAlignment="1" applyProtection="1">
      <alignment horizontal="right" vertical="center"/>
    </xf>
    <xf numFmtId="4" fontId="21" fillId="25" borderId="34" xfId="0" applyNumberFormat="1" applyFont="1" applyFill="1" applyBorder="1" applyAlignment="1" applyProtection="1">
      <alignment horizontal="right" vertical="center"/>
    </xf>
    <xf numFmtId="4" fontId="21" fillId="0" borderId="16" xfId="0" applyNumberFormat="1" applyFont="1" applyFill="1" applyBorder="1" applyAlignment="1" applyProtection="1">
      <alignment horizontal="right" vertical="center"/>
    </xf>
    <xf numFmtId="4" fontId="21" fillId="0" borderId="23" xfId="0" applyNumberFormat="1" applyFont="1" applyFill="1" applyBorder="1" applyAlignment="1" applyProtection="1">
      <alignment horizontal="right" vertical="center"/>
    </xf>
    <xf numFmtId="4" fontId="39" fillId="33" borderId="26" xfId="49" applyNumberFormat="1" applyFont="1" applyFill="1" applyBorder="1" applyAlignment="1">
      <alignment horizontal="right" vertical="center"/>
    </xf>
    <xf numFmtId="4" fontId="39" fillId="0" borderId="33" xfId="49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 applyProtection="1">
      <alignment vertical="top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49" fontId="31" fillId="25" borderId="15" xfId="0" applyNumberFormat="1" applyFont="1" applyFill="1" applyBorder="1" applyAlignment="1">
      <alignment horizontal="left" vertical="center" wrapText="1"/>
    </xf>
    <xf numFmtId="49" fontId="31" fillId="25" borderId="12" xfId="0" applyNumberFormat="1" applyFont="1" applyFill="1" applyBorder="1" applyAlignment="1">
      <alignment horizontal="left" vertical="center" wrapText="1"/>
    </xf>
    <xf numFmtId="0" fontId="31" fillId="25" borderId="1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0" fontId="33" fillId="0" borderId="0" xfId="0" applyNumberFormat="1" applyFont="1" applyFill="1" applyAlignment="1" applyProtection="1">
      <alignment vertical="center" wrapText="1"/>
    </xf>
    <xf numFmtId="14" fontId="33" fillId="0" borderId="0" xfId="0" applyNumberFormat="1" applyFont="1" applyFill="1" applyAlignment="1" applyProtection="1">
      <alignment vertical="center" wrapText="1"/>
    </xf>
    <xf numFmtId="0" fontId="0" fillId="0" borderId="0" xfId="0" applyFill="1" applyAlignment="1"/>
    <xf numFmtId="2" fontId="40" fillId="33" borderId="7" xfId="49" applyNumberFormat="1" applyFont="1" applyFill="1" applyBorder="1" applyAlignment="1">
      <alignment horizontal="right" vertical="center"/>
    </xf>
    <xf numFmtId="2" fontId="56" fillId="31" borderId="14" xfId="0" applyNumberFormat="1" applyFont="1" applyFill="1" applyBorder="1" applyAlignment="1">
      <alignment vertical="center"/>
    </xf>
    <xf numFmtId="0" fontId="33" fillId="0" borderId="0" xfId="0" applyFont="1" applyAlignment="1">
      <alignment horizontal="justify"/>
    </xf>
    <xf numFmtId="0" fontId="33" fillId="0" borderId="0" xfId="0" applyNumberFormat="1" applyFont="1" applyFill="1" applyAlignment="1" applyProtection="1">
      <alignment horizontal="center" vertical="center" wrapText="1"/>
    </xf>
    <xf numFmtId="2" fontId="2" fillId="34" borderId="42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 applyProtection="1">
      <alignment horizontal="left" indent="1"/>
    </xf>
    <xf numFmtId="2" fontId="56" fillId="31" borderId="14" xfId="0" applyNumberFormat="1" applyFont="1" applyFill="1" applyBorder="1" applyAlignment="1">
      <alignment vertical="center"/>
    </xf>
    <xf numFmtId="2" fontId="56" fillId="31" borderId="14" xfId="0" applyNumberFormat="1" applyFont="1" applyFill="1" applyBorder="1" applyAlignment="1">
      <alignment vertical="center"/>
    </xf>
    <xf numFmtId="0" fontId="2" fillId="28" borderId="7" xfId="0" applyFont="1" applyFill="1" applyBorder="1" applyAlignment="1">
      <alignment horizontal="justify"/>
    </xf>
    <xf numFmtId="0" fontId="0" fillId="34" borderId="0" xfId="0" applyFill="1" applyBorder="1"/>
    <xf numFmtId="2" fontId="21" fillId="25" borderId="12" xfId="0" applyNumberFormat="1" applyFont="1" applyFill="1" applyBorder="1" applyAlignment="1" applyProtection="1">
      <alignment horizontal="right" vertical="center"/>
    </xf>
    <xf numFmtId="2" fontId="2" fillId="33" borderId="7" xfId="0" applyNumberFormat="1" applyFont="1" applyFill="1" applyBorder="1" applyAlignment="1">
      <alignment horizontal="right" wrapText="1"/>
    </xf>
    <xf numFmtId="2" fontId="2" fillId="33" borderId="26" xfId="0" applyNumberFormat="1" applyFont="1" applyFill="1" applyBorder="1" applyAlignment="1">
      <alignment horizontal="right" wrapText="1"/>
    </xf>
    <xf numFmtId="2" fontId="2" fillId="33" borderId="19" xfId="0" applyNumberFormat="1" applyFont="1" applyFill="1" applyBorder="1" applyAlignment="1" applyProtection="1">
      <alignment horizontal="right"/>
    </xf>
    <xf numFmtId="2" fontId="2" fillId="33" borderId="35" xfId="0" applyNumberFormat="1" applyFont="1" applyFill="1" applyBorder="1" applyAlignment="1" applyProtection="1">
      <alignment horizontal="right"/>
    </xf>
    <xf numFmtId="2" fontId="2" fillId="33" borderId="14" xfId="0" applyNumberFormat="1" applyFont="1" applyFill="1" applyBorder="1" applyAlignment="1">
      <alignment horizontal="right" wrapText="1"/>
    </xf>
    <xf numFmtId="2" fontId="2" fillId="33" borderId="33" xfId="0" applyNumberFormat="1" applyFont="1" applyFill="1" applyBorder="1" applyAlignment="1">
      <alignment horizontal="right" wrapText="1"/>
    </xf>
    <xf numFmtId="2" fontId="30" fillId="0" borderId="0" xfId="0" applyNumberFormat="1" applyFont="1" applyFill="1" applyAlignment="1" applyProtection="1">
      <alignment horizontal="right"/>
    </xf>
    <xf numFmtId="0" fontId="0" fillId="0" borderId="0" xfId="0" applyAlignment="1">
      <alignment horizontal="right"/>
    </xf>
    <xf numFmtId="0" fontId="2" fillId="0" borderId="0" xfId="0" applyNumberFormat="1" applyFont="1" applyFill="1" applyAlignment="1" applyProtection="1">
      <alignment horizontal="right"/>
    </xf>
    <xf numFmtId="0" fontId="5" fillId="0" borderId="0" xfId="0" applyNumberFormat="1" applyFont="1" applyFill="1" applyAlignment="1" applyProtection="1">
      <alignment horizontal="right"/>
    </xf>
    <xf numFmtId="0" fontId="21" fillId="0" borderId="0" xfId="0" applyNumberFormat="1" applyFont="1" applyFill="1" applyAlignment="1" applyProtection="1">
      <alignment horizontal="right"/>
    </xf>
    <xf numFmtId="0" fontId="0" fillId="0" borderId="0" xfId="0" applyFill="1" applyAlignment="1">
      <alignment horizontal="right"/>
    </xf>
    <xf numFmtId="0" fontId="21" fillId="0" borderId="0" xfId="0" applyFont="1" applyFill="1" applyAlignment="1">
      <alignment horizontal="right"/>
    </xf>
    <xf numFmtId="0" fontId="23" fillId="0" borderId="0" xfId="0" applyNumberFormat="1" applyFont="1" applyFill="1" applyAlignment="1" applyProtection="1">
      <alignment horizontal="right"/>
    </xf>
    <xf numFmtId="2" fontId="24" fillId="0" borderId="7" xfId="0" applyNumberFormat="1" applyFont="1" applyFill="1" applyBorder="1" applyAlignment="1" applyProtection="1">
      <alignment horizontal="right"/>
    </xf>
    <xf numFmtId="2" fontId="24" fillId="0" borderId="19" xfId="0" applyNumberFormat="1" applyFont="1" applyFill="1" applyBorder="1" applyAlignment="1" applyProtection="1">
      <alignment horizontal="right"/>
    </xf>
    <xf numFmtId="0" fontId="24" fillId="0" borderId="0" xfId="0" applyNumberFormat="1" applyFont="1" applyFill="1" applyBorder="1" applyAlignment="1" applyProtection="1">
      <alignment horizontal="right"/>
    </xf>
    <xf numFmtId="2" fontId="21" fillId="0" borderId="7" xfId="0" applyNumberFormat="1" applyFont="1" applyFill="1" applyBorder="1" applyAlignment="1" applyProtection="1">
      <alignment horizontal="right"/>
    </xf>
    <xf numFmtId="2" fontId="39" fillId="25" borderId="15" xfId="49" applyNumberFormat="1" applyFont="1" applyFill="1" applyBorder="1" applyAlignment="1">
      <alignment horizontal="right" vertical="center"/>
    </xf>
    <xf numFmtId="2" fontId="39" fillId="25" borderId="34" xfId="49" applyNumberFormat="1" applyFont="1" applyFill="1" applyBorder="1" applyAlignment="1">
      <alignment horizontal="right" vertical="center"/>
    </xf>
    <xf numFmtId="2" fontId="39" fillId="25" borderId="10" xfId="49" applyNumberFormat="1" applyFont="1" applyFill="1" applyBorder="1" applyAlignment="1">
      <alignment horizontal="right" vertical="center"/>
    </xf>
    <xf numFmtId="2" fontId="39" fillId="25" borderId="26" xfId="49" applyNumberFormat="1" applyFont="1" applyFill="1" applyBorder="1" applyAlignment="1">
      <alignment horizontal="right" vertical="center"/>
    </xf>
    <xf numFmtId="2" fontId="40" fillId="0" borderId="10" xfId="49" applyNumberFormat="1" applyFont="1" applyFill="1" applyBorder="1" applyAlignment="1">
      <alignment horizontal="right" vertical="center"/>
    </xf>
    <xf numFmtId="2" fontId="2" fillId="33" borderId="7" xfId="0" applyNumberFormat="1" applyFont="1" applyFill="1" applyBorder="1" applyAlignment="1">
      <alignment horizontal="right" vertical="center" wrapText="1"/>
    </xf>
    <xf numFmtId="2" fontId="2" fillId="33" borderId="26" xfId="0" applyNumberFormat="1" applyFont="1" applyFill="1" applyBorder="1" applyAlignment="1">
      <alignment horizontal="right" vertical="center" wrapText="1"/>
    </xf>
    <xf numFmtId="2" fontId="2" fillId="33" borderId="7" xfId="0" applyNumberFormat="1" applyFont="1" applyFill="1" applyBorder="1" applyAlignment="1">
      <alignment horizontal="right"/>
    </xf>
    <xf numFmtId="2" fontId="2" fillId="33" borderId="26" xfId="0" applyNumberFormat="1" applyFont="1" applyFill="1" applyBorder="1" applyAlignment="1">
      <alignment horizontal="right"/>
    </xf>
    <xf numFmtId="2" fontId="2" fillId="33" borderId="7" xfId="0" applyNumberFormat="1" applyFont="1" applyFill="1" applyBorder="1" applyAlignment="1" applyProtection="1">
      <alignment horizontal="right"/>
      <protection locked="0"/>
    </xf>
    <xf numFmtId="2" fontId="2" fillId="33" borderId="26" xfId="0" applyNumberFormat="1" applyFont="1" applyFill="1" applyBorder="1" applyAlignment="1" applyProtection="1">
      <alignment horizontal="right"/>
      <protection locked="0"/>
    </xf>
    <xf numFmtId="2" fontId="2" fillId="0" borderId="7" xfId="0" applyNumberFormat="1" applyFont="1" applyFill="1" applyBorder="1" applyAlignment="1">
      <alignment horizontal="right"/>
    </xf>
    <xf numFmtId="2" fontId="2" fillId="0" borderId="26" xfId="0" applyNumberFormat="1" applyFont="1" applyFill="1" applyBorder="1" applyAlignment="1">
      <alignment horizontal="right"/>
    </xf>
    <xf numFmtId="2" fontId="73" fillId="33" borderId="7" xfId="0" applyNumberFormat="1" applyFont="1" applyFill="1" applyBorder="1" applyAlignment="1">
      <alignment horizontal="right" vertical="center" wrapText="1"/>
    </xf>
    <xf numFmtId="2" fontId="73" fillId="33" borderId="26" xfId="0" applyNumberFormat="1" applyFont="1" applyFill="1" applyBorder="1" applyAlignment="1">
      <alignment horizontal="right" vertical="center" wrapText="1"/>
    </xf>
    <xf numFmtId="2" fontId="2" fillId="33" borderId="19" xfId="0" applyNumberFormat="1" applyFont="1" applyFill="1" applyBorder="1" applyAlignment="1">
      <alignment horizontal="right" wrapText="1"/>
    </xf>
    <xf numFmtId="2" fontId="2" fillId="33" borderId="35" xfId="0" applyNumberFormat="1" applyFont="1" applyFill="1" applyBorder="1" applyAlignment="1">
      <alignment horizontal="right" wrapText="1"/>
    </xf>
    <xf numFmtId="2" fontId="21" fillId="25" borderId="11" xfId="0" applyNumberFormat="1" applyFont="1" applyFill="1" applyBorder="1" applyAlignment="1" applyProtection="1">
      <alignment horizontal="right" vertical="center"/>
    </xf>
    <xf numFmtId="2" fontId="21" fillId="25" borderId="24" xfId="0" applyNumberFormat="1" applyFont="1" applyFill="1" applyBorder="1" applyAlignment="1" applyProtection="1">
      <alignment horizontal="right" vertical="center"/>
    </xf>
    <xf numFmtId="2" fontId="21" fillId="25" borderId="10" xfId="0" applyNumberFormat="1" applyFont="1" applyFill="1" applyBorder="1" applyAlignment="1" applyProtection="1">
      <alignment horizontal="right" vertical="center"/>
    </xf>
    <xf numFmtId="2" fontId="21" fillId="25" borderId="26" xfId="0" applyNumberFormat="1" applyFont="1" applyFill="1" applyBorder="1" applyAlignment="1" applyProtection="1">
      <alignment horizontal="right" vertical="center"/>
    </xf>
    <xf numFmtId="2" fontId="2" fillId="33" borderId="50" xfId="0" applyNumberFormat="1" applyFont="1" applyFill="1" applyBorder="1" applyAlignment="1">
      <alignment horizontal="right"/>
    </xf>
    <xf numFmtId="2" fontId="2" fillId="33" borderId="19" xfId="0" applyNumberFormat="1" applyFont="1" applyFill="1" applyBorder="1" applyAlignment="1">
      <alignment horizontal="right"/>
    </xf>
    <xf numFmtId="2" fontId="2" fillId="33" borderId="35" xfId="0" applyNumberFormat="1" applyFont="1" applyFill="1" applyBorder="1" applyAlignment="1">
      <alignment horizontal="right"/>
    </xf>
    <xf numFmtId="2" fontId="2" fillId="33" borderId="7" xfId="0" applyNumberFormat="1" applyFont="1" applyFill="1" applyBorder="1" applyAlignment="1" applyProtection="1">
      <alignment horizontal="right"/>
    </xf>
    <xf numFmtId="2" fontId="2" fillId="33" borderId="26" xfId="0" applyNumberFormat="1" applyFont="1" applyFill="1" applyBorder="1" applyAlignment="1" applyProtection="1">
      <alignment horizontal="right"/>
    </xf>
    <xf numFmtId="2" fontId="21" fillId="25" borderId="15" xfId="0" applyNumberFormat="1" applyFont="1" applyFill="1" applyBorder="1" applyAlignment="1" applyProtection="1">
      <alignment horizontal="right" vertical="center"/>
    </xf>
    <xf numFmtId="2" fontId="40" fillId="0" borderId="20" xfId="49" applyNumberFormat="1" applyFont="1" applyFill="1" applyBorder="1" applyAlignment="1">
      <alignment horizontal="right" vertical="center"/>
    </xf>
    <xf numFmtId="2" fontId="21" fillId="0" borderId="16" xfId="0" applyNumberFormat="1" applyFont="1" applyFill="1" applyBorder="1" applyAlignment="1" applyProtection="1">
      <alignment horizontal="right" vertical="center"/>
    </xf>
    <xf numFmtId="2" fontId="21" fillId="0" borderId="13" xfId="0" applyNumberFormat="1" applyFont="1" applyFill="1" applyBorder="1" applyAlignment="1" applyProtection="1">
      <alignment horizontal="right" vertical="center"/>
    </xf>
    <xf numFmtId="2" fontId="21" fillId="0" borderId="23" xfId="0" applyNumberFormat="1" applyFont="1" applyFill="1" applyBorder="1" applyAlignment="1" applyProtection="1">
      <alignment horizontal="right" vertical="center"/>
    </xf>
    <xf numFmtId="2" fontId="21" fillId="0" borderId="49" xfId="0" applyNumberFormat="1" applyFont="1" applyFill="1" applyBorder="1" applyAlignment="1" applyProtection="1">
      <alignment horizontal="right" vertical="center"/>
    </xf>
    <xf numFmtId="2" fontId="21" fillId="0" borderId="0" xfId="0" applyNumberFormat="1" applyFont="1" applyFill="1" applyBorder="1" applyAlignment="1" applyProtection="1">
      <alignment horizontal="right"/>
    </xf>
    <xf numFmtId="2" fontId="67" fillId="0" borderId="0" xfId="0" applyNumberFormat="1" applyFont="1" applyAlignment="1">
      <alignment horizontal="right"/>
    </xf>
    <xf numFmtId="2" fontId="21" fillId="0" borderId="0" xfId="0" applyNumberFormat="1" applyFont="1" applyFill="1" applyAlignment="1" applyProtection="1">
      <alignment horizontal="right"/>
    </xf>
    <xf numFmtId="2" fontId="29" fillId="0" borderId="0" xfId="0" applyNumberFormat="1" applyFont="1" applyFill="1" applyAlignment="1" applyProtection="1">
      <alignment horizontal="right"/>
    </xf>
    <xf numFmtId="2" fontId="24" fillId="0" borderId="0" xfId="0" applyNumberFormat="1" applyFont="1" applyFill="1" applyBorder="1" applyAlignment="1" applyProtection="1">
      <alignment horizontal="right"/>
    </xf>
    <xf numFmtId="4" fontId="40" fillId="0" borderId="21" xfId="49" applyNumberFormat="1" applyFont="1" applyFill="1" applyBorder="1" applyAlignment="1">
      <alignment horizontal="right" vertical="center"/>
    </xf>
    <xf numFmtId="0" fontId="2" fillId="33" borderId="7" xfId="0" applyFont="1" applyFill="1" applyBorder="1" applyAlignment="1">
      <alignment horizontal="justify" wrapText="1"/>
    </xf>
    <xf numFmtId="0" fontId="2" fillId="33" borderId="7" xfId="0" applyFont="1" applyFill="1" applyBorder="1" applyAlignment="1">
      <alignment horizontal="justify"/>
    </xf>
    <xf numFmtId="4" fontId="33" fillId="0" borderId="35" xfId="0" applyNumberFormat="1" applyFont="1" applyFill="1" applyBorder="1" applyAlignment="1" applyProtection="1">
      <alignment horizontal="right" vertical="center" wrapText="1"/>
    </xf>
    <xf numFmtId="4" fontId="33" fillId="33" borderId="19" xfId="0" applyNumberFormat="1" applyFont="1" applyFill="1" applyBorder="1" applyAlignment="1" applyProtection="1">
      <alignment horizontal="right"/>
      <protection locked="0"/>
    </xf>
    <xf numFmtId="4" fontId="33" fillId="33" borderId="19" xfId="0" applyNumberFormat="1" applyFont="1" applyFill="1" applyBorder="1" applyAlignment="1" applyProtection="1">
      <alignment horizontal="right" vertical="center" wrapText="1"/>
    </xf>
    <xf numFmtId="4" fontId="33" fillId="33" borderId="35" xfId="0" applyNumberFormat="1" applyFont="1" applyFill="1" applyBorder="1" applyAlignment="1" applyProtection="1">
      <alignment horizontal="right" vertical="center" wrapText="1"/>
    </xf>
    <xf numFmtId="0" fontId="33" fillId="33" borderId="17" xfId="0" applyFont="1" applyFill="1" applyBorder="1" applyAlignment="1">
      <alignment vertical="center" wrapText="1"/>
    </xf>
    <xf numFmtId="2" fontId="2" fillId="33" borderId="19" xfId="0" applyNumberFormat="1" applyFont="1" applyFill="1" applyBorder="1" applyAlignment="1" applyProtection="1">
      <alignment horizontal="right"/>
      <protection locked="0"/>
    </xf>
    <xf numFmtId="2" fontId="2" fillId="33" borderId="35" xfId="0" applyNumberFormat="1" applyFont="1" applyFill="1" applyBorder="1" applyAlignment="1" applyProtection="1">
      <alignment horizontal="right"/>
      <protection locked="0"/>
    </xf>
    <xf numFmtId="0" fontId="2" fillId="33" borderId="0" xfId="0" applyFont="1" applyFill="1" applyBorder="1" applyAlignment="1" applyProtection="1">
      <alignment horizontal="justify"/>
      <protection locked="0"/>
    </xf>
    <xf numFmtId="2" fontId="2" fillId="33" borderId="54" xfId="0" applyNumberFormat="1" applyFont="1" applyFill="1" applyBorder="1" applyAlignment="1" applyProtection="1">
      <alignment horizontal="right"/>
      <protection locked="0"/>
    </xf>
    <xf numFmtId="49" fontId="2" fillId="33" borderId="10" xfId="0" applyNumberFormat="1" applyFont="1" applyFill="1" applyBorder="1" applyAlignment="1" applyProtection="1">
      <alignment horizontal="left" vertical="center" wrapText="1"/>
    </xf>
    <xf numFmtId="49" fontId="2" fillId="33" borderId="7" xfId="0" applyNumberFormat="1" applyFont="1" applyFill="1" applyBorder="1" applyAlignment="1" applyProtection="1">
      <alignment horizontal="left" vertical="center" wrapText="1"/>
    </xf>
    <xf numFmtId="49" fontId="2" fillId="33" borderId="18" xfId="0" applyNumberFormat="1" applyFont="1" applyFill="1" applyBorder="1" applyAlignment="1" applyProtection="1">
      <alignment vertical="center" wrapText="1"/>
    </xf>
    <xf numFmtId="0" fontId="2" fillId="33" borderId="25" xfId="0" applyFont="1" applyFill="1" applyBorder="1" applyAlignment="1" applyProtection="1">
      <alignment horizontal="justify"/>
      <protection locked="0"/>
    </xf>
    <xf numFmtId="2" fontId="2" fillId="0" borderId="7" xfId="0" applyNumberFormat="1" applyFont="1" applyFill="1" applyBorder="1"/>
    <xf numFmtId="4" fontId="2" fillId="33" borderId="10" xfId="49" applyNumberFormat="1" applyFont="1" applyFill="1" applyBorder="1" applyAlignment="1">
      <alignment horizontal="right" vertical="center"/>
    </xf>
    <xf numFmtId="2" fontId="40" fillId="33" borderId="10" xfId="49" applyNumberFormat="1" applyFont="1" applyFill="1" applyBorder="1" applyAlignment="1">
      <alignment horizontal="right" vertical="center"/>
    </xf>
    <xf numFmtId="49" fontId="33" fillId="33" borderId="7" xfId="0" applyNumberFormat="1" applyFont="1" applyFill="1" applyBorder="1" applyAlignment="1">
      <alignment horizontal="left" vertical="center" wrapText="1"/>
    </xf>
    <xf numFmtId="49" fontId="77" fillId="33" borderId="7" xfId="0" applyNumberFormat="1" applyFont="1" applyFill="1" applyBorder="1" applyAlignment="1">
      <alignment horizontal="left" vertical="center" wrapText="1"/>
    </xf>
    <xf numFmtId="0" fontId="77" fillId="33" borderId="7" xfId="0" applyFont="1" applyFill="1" applyBorder="1" applyAlignment="1">
      <alignment horizontal="left" vertical="center" wrapText="1"/>
    </xf>
    <xf numFmtId="0" fontId="33" fillId="33" borderId="18" xfId="0" applyFont="1" applyFill="1" applyBorder="1" applyAlignment="1" applyProtection="1">
      <alignment horizontal="justify"/>
      <protection locked="0"/>
    </xf>
    <xf numFmtId="49" fontId="33" fillId="0" borderId="10" xfId="0" applyNumberFormat="1" applyFont="1" applyFill="1" applyBorder="1" applyAlignment="1" applyProtection="1">
      <alignment horizontal="left"/>
    </xf>
    <xf numFmtId="49" fontId="33" fillId="0" borderId="7" xfId="0" applyNumberFormat="1" applyFont="1" applyFill="1" applyBorder="1" applyAlignment="1" applyProtection="1">
      <alignment horizontal="left"/>
    </xf>
    <xf numFmtId="49" fontId="33" fillId="33" borderId="7" xfId="0" applyNumberFormat="1" applyFont="1" applyFill="1" applyBorder="1" applyAlignment="1"/>
    <xf numFmtId="0" fontId="33" fillId="33" borderId="7" xfId="0" applyFont="1" applyFill="1" applyBorder="1" applyAlignment="1"/>
    <xf numFmtId="49" fontId="33" fillId="33" borderId="7" xfId="0" applyNumberFormat="1" applyFont="1" applyFill="1" applyBorder="1" applyAlignment="1">
      <alignment vertical="center" wrapText="1"/>
    </xf>
    <xf numFmtId="2" fontId="33" fillId="33" borderId="7" xfId="0" applyNumberFormat="1" applyFont="1" applyFill="1" applyBorder="1" applyAlignment="1">
      <alignment wrapText="1"/>
    </xf>
    <xf numFmtId="49" fontId="33" fillId="33" borderId="7" xfId="0" applyNumberFormat="1" applyFont="1" applyFill="1" applyBorder="1" applyAlignment="1" applyProtection="1">
      <alignment horizontal="left"/>
    </xf>
    <xf numFmtId="0" fontId="33" fillId="33" borderId="19" xfId="0" applyFont="1" applyFill="1" applyBorder="1" applyAlignment="1">
      <alignment horizontal="justify" wrapText="1"/>
    </xf>
    <xf numFmtId="49" fontId="33" fillId="33" borderId="10" xfId="0" applyNumberFormat="1" applyFont="1" applyFill="1" applyBorder="1" applyAlignment="1" applyProtection="1">
      <alignment horizontal="left"/>
    </xf>
    <xf numFmtId="49" fontId="33" fillId="33" borderId="18" xfId="0" applyNumberFormat="1" applyFont="1" applyFill="1" applyBorder="1" applyAlignment="1" applyProtection="1">
      <alignment horizontal="left"/>
    </xf>
    <xf numFmtId="49" fontId="33" fillId="0" borderId="22" xfId="0" applyNumberFormat="1" applyFont="1" applyFill="1" applyBorder="1" applyAlignment="1" applyProtection="1">
      <alignment horizontal="left"/>
    </xf>
    <xf numFmtId="49" fontId="33" fillId="33" borderId="19" xfId="0" applyNumberFormat="1" applyFont="1" applyFill="1" applyBorder="1" applyAlignment="1" applyProtection="1">
      <alignment horizontal="left"/>
    </xf>
    <xf numFmtId="0" fontId="33" fillId="33" borderId="19" xfId="0" applyFont="1" applyFill="1" applyBorder="1" applyAlignment="1" applyProtection="1">
      <alignment horizontal="justify"/>
      <protection locked="0"/>
    </xf>
    <xf numFmtId="49" fontId="33" fillId="33" borderId="7" xfId="0" applyNumberFormat="1" applyFont="1" applyFill="1" applyBorder="1" applyAlignment="1" applyProtection="1"/>
    <xf numFmtId="0" fontId="33" fillId="33" borderId="7" xfId="0" applyNumberFormat="1" applyFont="1" applyFill="1" applyBorder="1" applyAlignment="1" applyProtection="1">
      <alignment horizontal="justify"/>
    </xf>
    <xf numFmtId="49" fontId="33" fillId="33" borderId="22" xfId="0" applyNumberFormat="1" applyFont="1" applyFill="1" applyBorder="1" applyAlignment="1" applyProtection="1">
      <alignment horizontal="left"/>
    </xf>
    <xf numFmtId="49" fontId="33" fillId="33" borderId="19" xfId="0" applyNumberFormat="1" applyFont="1" applyFill="1" applyBorder="1" applyAlignment="1" applyProtection="1"/>
    <xf numFmtId="0" fontId="33" fillId="33" borderId="19" xfId="0" applyNumberFormat="1" applyFont="1" applyFill="1" applyBorder="1" applyAlignment="1" applyProtection="1">
      <alignment horizontal="justify"/>
    </xf>
    <xf numFmtId="49" fontId="33" fillId="0" borderId="20" xfId="0" applyNumberFormat="1" applyFont="1" applyFill="1" applyBorder="1" applyAlignment="1" applyProtection="1">
      <alignment horizontal="left"/>
    </xf>
    <xf numFmtId="49" fontId="33" fillId="33" borderId="14" xfId="0" applyNumberFormat="1" applyFont="1" applyFill="1" applyBorder="1" applyAlignment="1">
      <alignment horizontal="left" vertical="center" wrapText="1"/>
    </xf>
    <xf numFmtId="2" fontId="33" fillId="33" borderId="14" xfId="0" applyNumberFormat="1" applyFont="1" applyFill="1" applyBorder="1" applyAlignment="1">
      <alignment horizontal="left" wrapText="1"/>
    </xf>
    <xf numFmtId="49" fontId="33" fillId="0" borderId="10" xfId="0" applyNumberFormat="1" applyFont="1" applyFill="1" applyBorder="1" applyAlignment="1">
      <alignment horizontal="left" vertical="center" wrapText="1"/>
    </xf>
    <xf numFmtId="49" fontId="33" fillId="0" borderId="18" xfId="0" applyNumberFormat="1" applyFont="1" applyFill="1" applyBorder="1" applyAlignment="1">
      <alignment horizontal="left" vertical="center" wrapText="1"/>
    </xf>
    <xf numFmtId="49" fontId="33" fillId="0" borderId="7" xfId="0" applyNumberFormat="1" applyFont="1" applyFill="1" applyBorder="1" applyAlignment="1">
      <alignment horizontal="left" vertical="center" wrapText="1"/>
    </xf>
    <xf numFmtId="0" fontId="33" fillId="0" borderId="7" xfId="0" applyFont="1" applyBorder="1"/>
    <xf numFmtId="0" fontId="33" fillId="33" borderId="7" xfId="0" applyFont="1" applyFill="1" applyBorder="1" applyAlignment="1">
      <alignment horizontal="justify" vertical="center" wrapText="1"/>
    </xf>
    <xf numFmtId="0" fontId="33" fillId="33" borderId="18" xfId="0" applyFont="1" applyFill="1" applyBorder="1"/>
    <xf numFmtId="0" fontId="33" fillId="0" borderId="7" xfId="0" applyFont="1" applyFill="1" applyBorder="1" applyAlignment="1">
      <alignment horizontal="justify" wrapText="1"/>
    </xf>
    <xf numFmtId="49" fontId="33" fillId="0" borderId="18" xfId="0" applyNumberFormat="1" applyFont="1" applyFill="1" applyBorder="1" applyAlignment="1" applyProtection="1"/>
    <xf numFmtId="0" fontId="33" fillId="33" borderId="7" xfId="0" applyFont="1" applyFill="1" applyBorder="1" applyAlignment="1">
      <alignment horizontal="justify" wrapText="1"/>
    </xf>
    <xf numFmtId="49" fontId="33" fillId="33" borderId="10" xfId="0" applyNumberFormat="1" applyFont="1" applyFill="1" applyBorder="1" applyAlignment="1" applyProtection="1"/>
    <xf numFmtId="0" fontId="33" fillId="33" borderId="25" xfId="0" applyFont="1" applyFill="1" applyBorder="1" applyAlignment="1" applyProtection="1">
      <alignment horizontal="justify"/>
      <protection locked="0"/>
    </xf>
    <xf numFmtId="0" fontId="33" fillId="33" borderId="7" xfId="0" applyFont="1" applyFill="1" applyBorder="1" applyAlignment="1">
      <alignment wrapText="1"/>
    </xf>
    <xf numFmtId="0" fontId="33" fillId="0" borderId="22" xfId="0" applyFont="1" applyFill="1" applyBorder="1" applyAlignment="1">
      <alignment horizontal="left"/>
    </xf>
    <xf numFmtId="0" fontId="33" fillId="0" borderId="19" xfId="0" applyFont="1" applyFill="1" applyBorder="1" applyAlignment="1">
      <alignment horizontal="left"/>
    </xf>
    <xf numFmtId="49" fontId="33" fillId="0" borderId="19" xfId="0" applyNumberFormat="1" applyFont="1" applyFill="1" applyBorder="1" applyAlignment="1"/>
    <xf numFmtId="0" fontId="33" fillId="33" borderId="25" xfId="0" applyFont="1" applyFill="1" applyBorder="1" applyAlignment="1">
      <alignment horizontal="justify" wrapText="1"/>
    </xf>
    <xf numFmtId="49" fontId="33" fillId="33" borderId="20" xfId="0" applyNumberFormat="1" applyFont="1" applyFill="1" applyBorder="1" applyAlignment="1" applyProtection="1"/>
    <xf numFmtId="49" fontId="33" fillId="33" borderId="14" xfId="0" applyNumberFormat="1" applyFont="1" applyFill="1" applyBorder="1" applyAlignment="1" applyProtection="1"/>
    <xf numFmtId="0" fontId="33" fillId="33" borderId="14" xfId="0" applyNumberFormat="1" applyFont="1" applyFill="1" applyBorder="1" applyAlignment="1" applyProtection="1">
      <alignment horizontal="justify"/>
    </xf>
    <xf numFmtId="0" fontId="33" fillId="33" borderId="14" xfId="0" applyFont="1" applyFill="1" applyBorder="1" applyAlignment="1">
      <alignment vertical="center" wrapText="1"/>
    </xf>
    <xf numFmtId="0" fontId="33" fillId="33" borderId="14" xfId="0" applyFont="1" applyFill="1" applyBorder="1" applyAlignment="1">
      <alignment horizontal="justify" vertical="top" wrapText="1"/>
    </xf>
    <xf numFmtId="49" fontId="33" fillId="0" borderId="22" xfId="0" applyNumberFormat="1" applyFont="1" applyFill="1" applyBorder="1" applyAlignment="1">
      <alignment vertical="center" wrapText="1"/>
    </xf>
    <xf numFmtId="0" fontId="33" fillId="0" borderId="19" xfId="0" applyFont="1" applyBorder="1"/>
    <xf numFmtId="49" fontId="31" fillId="0" borderId="55" xfId="0" applyNumberFormat="1" applyFont="1" applyFill="1" applyBorder="1" applyAlignment="1" applyProtection="1">
      <alignment horizontal="center"/>
    </xf>
    <xf numFmtId="49" fontId="31" fillId="0" borderId="56" xfId="0" applyNumberFormat="1" applyFont="1" applyFill="1" applyBorder="1" applyAlignment="1" applyProtection="1">
      <alignment horizontal="center"/>
    </xf>
    <xf numFmtId="0" fontId="31" fillId="0" borderId="56" xfId="0" applyNumberFormat="1" applyFont="1" applyFill="1" applyBorder="1" applyAlignment="1" applyProtection="1"/>
    <xf numFmtId="0" fontId="31" fillId="0" borderId="56" xfId="0" applyFont="1" applyFill="1" applyBorder="1" applyAlignment="1">
      <alignment horizontal="center" vertical="center" wrapText="1"/>
    </xf>
    <xf numFmtId="4" fontId="31" fillId="0" borderId="56" xfId="0" applyNumberFormat="1" applyFont="1" applyFill="1" applyBorder="1" applyAlignment="1" applyProtection="1">
      <alignment horizontal="right" vertical="center" wrapText="1"/>
    </xf>
    <xf numFmtId="4" fontId="31" fillId="0" borderId="57" xfId="0" applyNumberFormat="1" applyFont="1" applyFill="1" applyBorder="1" applyAlignment="1" applyProtection="1">
      <alignment horizontal="right" vertical="center" wrapText="1"/>
    </xf>
    <xf numFmtId="0" fontId="2" fillId="33" borderId="7" xfId="0" applyNumberFormat="1" applyFont="1" applyFill="1" applyBorder="1" applyAlignment="1" applyProtection="1">
      <alignment horizontal="justify"/>
    </xf>
    <xf numFmtId="4" fontId="33" fillId="33" borderId="33" xfId="0" applyNumberFormat="1" applyFont="1" applyFill="1" applyBorder="1" applyAlignment="1" applyProtection="1">
      <alignment horizontal="right"/>
      <protection locked="0"/>
    </xf>
    <xf numFmtId="49" fontId="2" fillId="0" borderId="7" xfId="0" applyNumberFormat="1" applyFont="1" applyFill="1" applyBorder="1" applyAlignment="1">
      <alignment horizontal="left" wrapText="1"/>
    </xf>
    <xf numFmtId="2" fontId="24" fillId="36" borderId="7" xfId="0" applyNumberFormat="1" applyFont="1" applyFill="1" applyBorder="1" applyAlignment="1" applyProtection="1">
      <alignment horizontal="right"/>
    </xf>
    <xf numFmtId="2" fontId="2" fillId="34" borderId="46" xfId="0" applyNumberFormat="1" applyFont="1" applyFill="1" applyBorder="1" applyAlignment="1">
      <alignment horizontal="center" vertical="center"/>
    </xf>
    <xf numFmtId="2" fontId="56" fillId="31" borderId="43" xfId="0" applyNumberFormat="1" applyFont="1" applyFill="1" applyBorder="1" applyAlignment="1">
      <alignment vertical="center"/>
    </xf>
    <xf numFmtId="2" fontId="39" fillId="33" borderId="12" xfId="49" applyNumberFormat="1" applyFont="1" applyFill="1" applyBorder="1" applyAlignment="1">
      <alignment horizontal="right" vertical="center"/>
    </xf>
    <xf numFmtId="2" fontId="39" fillId="33" borderId="7" xfId="49" applyNumberFormat="1" applyFont="1" applyFill="1" applyBorder="1" applyAlignment="1">
      <alignment horizontal="right" vertical="center"/>
    </xf>
    <xf numFmtId="2" fontId="56" fillId="33" borderId="7" xfId="0" applyNumberFormat="1" applyFont="1" applyFill="1" applyBorder="1" applyAlignment="1">
      <alignment vertical="center"/>
    </xf>
    <xf numFmtId="2" fontId="21" fillId="33" borderId="9" xfId="0" applyNumberFormat="1" applyFont="1" applyFill="1" applyBorder="1" applyAlignment="1" applyProtection="1">
      <alignment horizontal="right" vertical="center"/>
    </xf>
    <xf numFmtId="2" fontId="21" fillId="33" borderId="7" xfId="0" applyNumberFormat="1" applyFont="1" applyFill="1" applyBorder="1" applyAlignment="1" applyProtection="1">
      <alignment horizontal="right" vertical="center"/>
    </xf>
    <xf numFmtId="2" fontId="56" fillId="33" borderId="12" xfId="0" applyNumberFormat="1" applyFont="1" applyFill="1" applyBorder="1" applyAlignment="1">
      <alignment vertical="center"/>
    </xf>
    <xf numFmtId="2" fontId="56" fillId="33" borderId="19" xfId="0" applyNumberFormat="1" applyFont="1" applyFill="1" applyBorder="1" applyAlignment="1">
      <alignment vertical="center"/>
    </xf>
    <xf numFmtId="2" fontId="24" fillId="33" borderId="7" xfId="0" applyNumberFormat="1" applyFont="1" applyFill="1" applyBorder="1" applyAlignment="1" applyProtection="1"/>
    <xf numFmtId="2" fontId="24" fillId="33" borderId="7" xfId="0" applyNumberFormat="1" applyFont="1" applyFill="1" applyBorder="1" applyAlignment="1" applyProtection="1">
      <alignment horizontal="right"/>
    </xf>
    <xf numFmtId="2" fontId="24" fillId="33" borderId="19" xfId="0" applyNumberFormat="1" applyFont="1" applyFill="1" applyBorder="1" applyAlignment="1" applyProtection="1"/>
    <xf numFmtId="2" fontId="40" fillId="0" borderId="22" xfId="49" applyNumberFormat="1" applyFont="1" applyFill="1" applyBorder="1" applyAlignment="1">
      <alignment horizontal="right" vertical="center"/>
    </xf>
    <xf numFmtId="2" fontId="2" fillId="33" borderId="19" xfId="0" applyNumberFormat="1" applyFont="1" applyFill="1" applyBorder="1" applyAlignment="1">
      <alignment horizontal="right" vertical="center" wrapText="1"/>
    </xf>
    <xf numFmtId="2" fontId="40" fillId="33" borderId="19" xfId="49" applyNumberFormat="1" applyFont="1" applyFill="1" applyBorder="1" applyAlignment="1">
      <alignment horizontal="right" vertical="center"/>
    </xf>
    <xf numFmtId="2" fontId="2" fillId="33" borderId="14" xfId="0" applyNumberFormat="1" applyFont="1" applyFill="1" applyBorder="1" applyAlignment="1">
      <alignment horizontal="right" vertical="center" wrapText="1"/>
    </xf>
    <xf numFmtId="2" fontId="40" fillId="33" borderId="14" xfId="49" applyNumberFormat="1" applyFont="1" applyFill="1" applyBorder="1" applyAlignment="1">
      <alignment horizontal="right" vertical="center"/>
    </xf>
    <xf numFmtId="2" fontId="56" fillId="39" borderId="7" xfId="0" applyNumberFormat="1" applyFont="1" applyFill="1" applyBorder="1" applyAlignment="1">
      <alignment vertical="center"/>
    </xf>
    <xf numFmtId="0" fontId="2" fillId="0" borderId="18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vertical="center" wrapText="1"/>
    </xf>
    <xf numFmtId="0" fontId="31" fillId="0" borderId="7" xfId="0" applyFont="1" applyFill="1" applyBorder="1" applyAlignment="1">
      <alignment vertical="center" wrapText="1"/>
    </xf>
    <xf numFmtId="0" fontId="31" fillId="0" borderId="9" xfId="0" applyFont="1" applyFill="1" applyBorder="1" applyAlignment="1">
      <alignment vertical="center" wrapText="1"/>
    </xf>
    <xf numFmtId="0" fontId="33" fillId="0" borderId="7" xfId="0" applyFont="1" applyFill="1" applyBorder="1" applyAlignment="1">
      <alignment horizontal="right" vertical="center" wrapText="1"/>
    </xf>
    <xf numFmtId="0" fontId="33" fillId="0" borderId="19" xfId="0" applyFont="1" applyFill="1" applyBorder="1" applyAlignment="1">
      <alignment horizontal="right" vertical="center" wrapText="1"/>
    </xf>
    <xf numFmtId="0" fontId="33" fillId="0" borderId="14" xfId="0" applyFont="1" applyFill="1" applyBorder="1" applyAlignment="1">
      <alignment horizontal="right" vertical="top" wrapText="1"/>
    </xf>
    <xf numFmtId="0" fontId="71" fillId="0" borderId="7" xfId="0" applyFont="1" applyFill="1" applyBorder="1" applyAlignment="1">
      <alignment horizontal="left" vertical="top" wrapText="1"/>
    </xf>
    <xf numFmtId="2" fontId="33" fillId="0" borderId="7" xfId="0" applyNumberFormat="1" applyFont="1" applyFill="1" applyBorder="1" applyAlignment="1">
      <alignment horizontal="justify" vertical="top" wrapText="1"/>
    </xf>
    <xf numFmtId="0" fontId="33" fillId="0" borderId="19" xfId="0" applyFont="1" applyFill="1" applyBorder="1" applyAlignment="1">
      <alignment horizontal="justify" vertical="top" wrapText="1"/>
    </xf>
    <xf numFmtId="4" fontId="33" fillId="0" borderId="9" xfId="0" applyNumberFormat="1" applyFont="1" applyFill="1" applyBorder="1" applyAlignment="1" applyProtection="1">
      <alignment horizontal="right"/>
      <protection locked="0"/>
    </xf>
    <xf numFmtId="0" fontId="68" fillId="0" borderId="38" xfId="0" applyNumberFormat="1" applyFont="1" applyFill="1" applyBorder="1" applyAlignment="1" applyProtection="1">
      <alignment horizontal="right"/>
    </xf>
    <xf numFmtId="0" fontId="2" fillId="0" borderId="25" xfId="0" applyFont="1" applyFill="1" applyBorder="1" applyAlignment="1">
      <alignment horizontal="justify" wrapText="1"/>
    </xf>
    <xf numFmtId="2" fontId="2" fillId="0" borderId="7" xfId="0" applyNumberFormat="1" applyFont="1" applyFill="1" applyBorder="1" applyAlignment="1">
      <alignment horizontal="right" vertical="center" wrapText="1"/>
    </xf>
    <xf numFmtId="2" fontId="2" fillId="0" borderId="19" xfId="0" applyNumberFormat="1" applyFont="1" applyFill="1" applyBorder="1" applyAlignment="1">
      <alignment horizontal="right" wrapText="1"/>
    </xf>
    <xf numFmtId="2" fontId="2" fillId="0" borderId="35" xfId="0" applyNumberFormat="1" applyFont="1" applyFill="1" applyBorder="1" applyAlignment="1">
      <alignment horizontal="right" wrapText="1"/>
    </xf>
    <xf numFmtId="2" fontId="56" fillId="0" borderId="0" xfId="0" applyNumberFormat="1" applyFont="1" applyFill="1" applyBorder="1"/>
    <xf numFmtId="2" fontId="39" fillId="0" borderId="7" xfId="49" applyNumberFormat="1" applyFont="1" applyFill="1" applyBorder="1" applyAlignment="1">
      <alignment horizontal="right" vertical="center"/>
    </xf>
    <xf numFmtId="2" fontId="56" fillId="38" borderId="7" xfId="0" applyNumberFormat="1" applyFont="1" applyFill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NumberFormat="1" applyFont="1" applyFill="1" applyAlignment="1" applyProtection="1">
      <alignment horizontal="left" vertical="center" wrapText="1"/>
    </xf>
    <xf numFmtId="14" fontId="2" fillId="0" borderId="0" xfId="0" applyNumberFormat="1" applyFont="1" applyFill="1" applyAlignment="1" applyProtection="1">
      <alignment horizontal="left" vertical="center" wrapText="1"/>
    </xf>
    <xf numFmtId="0" fontId="69" fillId="29" borderId="0" xfId="0" applyNumberFormat="1" applyFont="1" applyFill="1" applyAlignment="1" applyProtection="1"/>
    <xf numFmtId="0" fontId="32" fillId="0" borderId="0" xfId="0" applyNumberFormat="1" applyFont="1" applyFill="1" applyAlignment="1" applyProtection="1">
      <alignment horizontal="center" vertical="center"/>
    </xf>
    <xf numFmtId="0" fontId="24" fillId="0" borderId="7" xfId="56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Alignment="1" applyProtection="1">
      <alignment horizontal="left" vertical="center" wrapText="1"/>
    </xf>
    <xf numFmtId="0" fontId="52" fillId="0" borderId="7" xfId="56" applyFont="1" applyFill="1" applyBorder="1" applyAlignment="1" applyProtection="1">
      <alignment horizontal="left" vertical="center"/>
      <protection locked="0"/>
    </xf>
    <xf numFmtId="0" fontId="3" fillId="0" borderId="0" xfId="0" applyNumberFormat="1" applyFont="1" applyFill="1" applyAlignment="1" applyProtection="1">
      <alignment horizontal="right" vertical="center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0" fontId="58" fillId="0" borderId="7" xfId="0" applyFont="1" applyFill="1" applyBorder="1" applyAlignment="1">
      <alignment horizontal="center"/>
    </xf>
    <xf numFmtId="0" fontId="60" fillId="36" borderId="7" xfId="0" applyFont="1" applyFill="1" applyBorder="1" applyAlignment="1">
      <alignment horizontal="center"/>
    </xf>
    <xf numFmtId="14" fontId="33" fillId="0" borderId="0" xfId="0" applyNumberFormat="1" applyFont="1" applyFill="1" applyAlignment="1" applyProtection="1">
      <alignment horizontal="center" vertical="center" wrapText="1"/>
    </xf>
    <xf numFmtId="0" fontId="2" fillId="27" borderId="7" xfId="0" applyNumberFormat="1" applyFont="1" applyFill="1" applyBorder="1" applyAlignment="1" applyProtection="1">
      <alignment horizontal="center" vertical="center" wrapText="1"/>
    </xf>
    <xf numFmtId="0" fontId="59" fillId="27" borderId="26" xfId="0" applyNumberFormat="1" applyFont="1" applyFill="1" applyBorder="1" applyAlignment="1" applyProtection="1">
      <alignment horizontal="center" vertical="center" wrapText="1"/>
    </xf>
    <xf numFmtId="0" fontId="37" fillId="0" borderId="0" xfId="0" applyNumberFormat="1" applyFont="1" applyFill="1" applyBorder="1" applyAlignment="1" applyProtection="1">
      <alignment horizontal="center" vertical="top" wrapText="1"/>
    </xf>
    <xf numFmtId="0" fontId="59" fillId="27" borderId="7" xfId="0" applyNumberFormat="1" applyFont="1" applyFill="1" applyBorder="1" applyAlignment="1" applyProtection="1">
      <alignment horizontal="center" vertical="center" wrapText="1"/>
    </xf>
    <xf numFmtId="0" fontId="80" fillId="27" borderId="7" xfId="0" applyNumberFormat="1" applyFont="1" applyFill="1" applyBorder="1" applyAlignment="1" applyProtection="1">
      <alignment horizontal="center" vertical="center" wrapText="1"/>
    </xf>
    <xf numFmtId="0" fontId="21" fillId="27" borderId="7" xfId="0" applyNumberFormat="1" applyFont="1" applyFill="1" applyBorder="1" applyAlignment="1" applyProtection="1">
      <alignment horizontal="center" vertical="center" wrapText="1"/>
    </xf>
    <xf numFmtId="0" fontId="59" fillId="27" borderId="19" xfId="0" applyNumberFormat="1" applyFont="1" applyFill="1" applyBorder="1" applyAlignment="1" applyProtection="1">
      <alignment horizontal="center" vertical="center" wrapText="1"/>
    </xf>
    <xf numFmtId="0" fontId="59" fillId="27" borderId="12" xfId="0" applyNumberFormat="1" applyFont="1" applyFill="1" applyBorder="1" applyAlignment="1" applyProtection="1">
      <alignment horizontal="center" vertical="center" wrapText="1"/>
    </xf>
    <xf numFmtId="0" fontId="2" fillId="27" borderId="18" xfId="0" applyNumberFormat="1" applyFont="1" applyFill="1" applyBorder="1" applyAlignment="1" applyProtection="1">
      <alignment horizontal="center" vertical="center" wrapText="1"/>
    </xf>
    <xf numFmtId="0" fontId="2" fillId="27" borderId="21" xfId="0" applyNumberFormat="1" applyFont="1" applyFill="1" applyBorder="1" applyAlignment="1" applyProtection="1">
      <alignment horizontal="center" vertical="center" wrapText="1"/>
    </xf>
    <xf numFmtId="0" fontId="80" fillId="27" borderId="19" xfId="0" applyNumberFormat="1" applyFont="1" applyFill="1" applyBorder="1" applyAlignment="1" applyProtection="1">
      <alignment horizontal="center" vertical="center" wrapText="1"/>
    </xf>
    <xf numFmtId="0" fontId="80" fillId="27" borderId="12" xfId="0" applyNumberFormat="1" applyFont="1" applyFill="1" applyBorder="1" applyAlignment="1" applyProtection="1">
      <alignment horizontal="center" vertical="center" wrapText="1"/>
    </xf>
    <xf numFmtId="0" fontId="21" fillId="27" borderId="19" xfId="0" applyNumberFormat="1" applyFont="1" applyFill="1" applyBorder="1" applyAlignment="1" applyProtection="1">
      <alignment horizontal="center" vertical="center" wrapText="1"/>
    </xf>
    <xf numFmtId="0" fontId="21" fillId="27" borderId="12" xfId="0" applyNumberFormat="1" applyFont="1" applyFill="1" applyBorder="1" applyAlignment="1" applyProtection="1">
      <alignment horizontal="center" vertical="center" wrapText="1"/>
    </xf>
    <xf numFmtId="0" fontId="2" fillId="27" borderId="19" xfId="0" applyNumberFormat="1" applyFont="1" applyFill="1" applyBorder="1" applyAlignment="1" applyProtection="1">
      <alignment horizontal="center" vertical="center" wrapText="1"/>
    </xf>
    <xf numFmtId="0" fontId="2" fillId="27" borderId="12" xfId="0" applyNumberFormat="1" applyFont="1" applyFill="1" applyBorder="1" applyAlignment="1" applyProtection="1">
      <alignment horizontal="center" vertical="center" wrapText="1"/>
    </xf>
    <xf numFmtId="4" fontId="0" fillId="0" borderId="18" xfId="0" applyNumberFormat="1" applyFill="1" applyBorder="1"/>
    <xf numFmtId="4" fontId="0" fillId="0" borderId="36" xfId="0" applyNumberFormat="1" applyFill="1" applyBorder="1"/>
    <xf numFmtId="4" fontId="0" fillId="0" borderId="21" xfId="0" applyNumberFormat="1" applyFill="1" applyBorder="1"/>
    <xf numFmtId="0" fontId="65" fillId="33" borderId="0" xfId="0" applyFont="1" applyFill="1" applyAlignment="1">
      <alignment horizontal="justify"/>
    </xf>
    <xf numFmtId="2" fontId="0" fillId="0" borderId="8" xfId="0" applyNumberFormat="1" applyFill="1" applyBorder="1"/>
    <xf numFmtId="2" fontId="56" fillId="31" borderId="14" xfId="0" applyNumberFormat="1" applyFont="1" applyFill="1" applyBorder="1" applyAlignment="1">
      <alignment vertical="center"/>
    </xf>
    <xf numFmtId="2" fontId="56" fillId="31" borderId="43" xfId="0" applyNumberFormat="1" applyFont="1" applyFill="1" applyBorder="1" applyAlignment="1">
      <alignment horizontal="center" vertical="center"/>
    </xf>
    <xf numFmtId="2" fontId="56" fillId="31" borderId="44" xfId="0" applyNumberFormat="1" applyFont="1" applyFill="1" applyBorder="1" applyAlignment="1">
      <alignment horizontal="center" vertical="center"/>
    </xf>
    <xf numFmtId="2" fontId="56" fillId="31" borderId="45" xfId="0" applyNumberFormat="1" applyFont="1" applyFill="1" applyBorder="1" applyAlignment="1">
      <alignment horizontal="center" vertical="center"/>
    </xf>
    <xf numFmtId="4" fontId="76" fillId="0" borderId="18" xfId="0" applyNumberFormat="1" applyFont="1" applyFill="1" applyBorder="1" applyAlignment="1">
      <alignment horizontal="center"/>
    </xf>
    <xf numFmtId="4" fontId="76" fillId="0" borderId="36" xfId="0" applyNumberFormat="1" applyFont="1" applyFill="1" applyBorder="1" applyAlignment="1">
      <alignment horizontal="center"/>
    </xf>
    <xf numFmtId="4" fontId="76" fillId="0" borderId="21" xfId="0" applyNumberFormat="1" applyFont="1" applyFill="1" applyBorder="1" applyAlignment="1">
      <alignment horizontal="center"/>
    </xf>
    <xf numFmtId="2" fontId="2" fillId="34" borderId="41" xfId="0" applyNumberFormat="1" applyFont="1" applyFill="1" applyBorder="1" applyAlignment="1">
      <alignment horizontal="center" vertical="center"/>
    </xf>
    <xf numFmtId="2" fontId="2" fillId="34" borderId="42" xfId="0" applyNumberFormat="1" applyFont="1" applyFill="1" applyBorder="1" applyAlignment="1">
      <alignment horizontal="center" vertical="center"/>
    </xf>
    <xf numFmtId="2" fontId="2" fillId="34" borderId="46" xfId="0" applyNumberFormat="1" applyFont="1" applyFill="1" applyBorder="1" applyAlignment="1">
      <alignment horizontal="center" vertical="center"/>
    </xf>
    <xf numFmtId="0" fontId="23" fillId="24" borderId="18" xfId="0" applyNumberFormat="1" applyFont="1" applyFill="1" applyBorder="1" applyAlignment="1" applyProtection="1">
      <alignment horizontal="justify" vertical="center" wrapText="1"/>
    </xf>
    <xf numFmtId="0" fontId="23" fillId="35" borderId="0" xfId="0" applyFont="1" applyFill="1" applyBorder="1" applyAlignment="1">
      <alignment horizontal="center"/>
    </xf>
    <xf numFmtId="0" fontId="23" fillId="28" borderId="19" xfId="0" applyFont="1" applyFill="1" applyBorder="1" applyAlignment="1">
      <alignment horizontal="justify"/>
    </xf>
    <xf numFmtId="0" fontId="23" fillId="28" borderId="17" xfId="0" applyFont="1" applyFill="1" applyBorder="1" applyAlignment="1">
      <alignment horizontal="justify"/>
    </xf>
    <xf numFmtId="0" fontId="23" fillId="28" borderId="12" xfId="0" applyFont="1" applyFill="1" applyBorder="1" applyAlignment="1">
      <alignment horizontal="justify"/>
    </xf>
    <xf numFmtId="0" fontId="2" fillId="28" borderId="19" xfId="0" applyFont="1" applyFill="1" applyBorder="1" applyAlignment="1">
      <alignment horizontal="justify"/>
    </xf>
    <xf numFmtId="0" fontId="2" fillId="28" borderId="17" xfId="0" applyFont="1" applyFill="1" applyBorder="1" applyAlignment="1">
      <alignment horizontal="justify"/>
    </xf>
    <xf numFmtId="0" fontId="2" fillId="28" borderId="12" xfId="0" applyFont="1" applyFill="1" applyBorder="1" applyAlignment="1">
      <alignment horizontal="justify"/>
    </xf>
    <xf numFmtId="0" fontId="24" fillId="27" borderId="11" xfId="0" applyFont="1" applyFill="1" applyBorder="1" applyAlignment="1">
      <alignment horizontal="center"/>
    </xf>
    <xf numFmtId="0" fontId="24" fillId="27" borderId="9" xfId="0" applyFont="1" applyFill="1" applyBorder="1" applyAlignment="1">
      <alignment horizontal="center"/>
    </xf>
    <xf numFmtId="0" fontId="24" fillId="27" borderId="24" xfId="0" applyFont="1" applyFill="1" applyBorder="1" applyAlignment="1">
      <alignment horizontal="center"/>
    </xf>
    <xf numFmtId="0" fontId="21" fillId="27" borderId="10" xfId="0" applyNumberFormat="1" applyFont="1" applyFill="1" applyBorder="1" applyAlignment="1" applyProtection="1">
      <alignment horizontal="center" vertical="center" wrapText="1"/>
    </xf>
    <xf numFmtId="0" fontId="21" fillId="27" borderId="26" xfId="0" applyNumberFormat="1" applyFont="1" applyFill="1" applyBorder="1" applyAlignment="1" applyProtection="1">
      <alignment horizontal="center" vertical="center" wrapText="1"/>
    </xf>
    <xf numFmtId="0" fontId="24" fillId="27" borderId="52" xfId="0" applyFont="1" applyFill="1" applyBorder="1" applyAlignment="1">
      <alignment horizontal="center"/>
    </xf>
    <xf numFmtId="0" fontId="24" fillId="27" borderId="46" xfId="0" applyFont="1" applyFill="1" applyBorder="1" applyAlignment="1">
      <alignment horizontal="center"/>
    </xf>
    <xf numFmtId="0" fontId="24" fillId="27" borderId="53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81" fillId="24" borderId="19" xfId="0" applyNumberFormat="1" applyFont="1" applyFill="1" applyBorder="1" applyAlignment="1" applyProtection="1">
      <alignment horizontal="center" vertical="center" wrapText="1"/>
    </xf>
    <xf numFmtId="0" fontId="81" fillId="24" borderId="17" xfId="0" applyNumberFormat="1" applyFont="1" applyFill="1" applyBorder="1" applyAlignment="1" applyProtection="1">
      <alignment horizontal="center" vertical="center" wrapText="1"/>
    </xf>
    <xf numFmtId="0" fontId="81" fillId="24" borderId="12" xfId="0" applyNumberFormat="1" applyFont="1" applyFill="1" applyBorder="1" applyAlignment="1" applyProtection="1">
      <alignment horizontal="center" vertical="center" wrapText="1"/>
    </xf>
    <xf numFmtId="0" fontId="3" fillId="28" borderId="25" xfId="0" applyFont="1" applyFill="1" applyBorder="1" applyAlignment="1">
      <alignment horizontal="justify"/>
    </xf>
    <xf numFmtId="0" fontId="3" fillId="28" borderId="27" xfId="0" applyFont="1" applyFill="1" applyBorder="1" applyAlignment="1">
      <alignment horizontal="justify"/>
    </xf>
    <xf numFmtId="0" fontId="3" fillId="28" borderId="28" xfId="0" applyFont="1" applyFill="1" applyBorder="1" applyAlignment="1">
      <alignment horizontal="justify"/>
    </xf>
    <xf numFmtId="0" fontId="3" fillId="28" borderId="29" xfId="0" applyFont="1" applyFill="1" applyBorder="1" applyAlignment="1">
      <alignment horizontal="justify"/>
    </xf>
    <xf numFmtId="0" fontId="3" fillId="28" borderId="0" xfId="0" applyFont="1" applyFill="1" applyBorder="1" applyAlignment="1">
      <alignment horizontal="justify"/>
    </xf>
    <xf numFmtId="0" fontId="3" fillId="28" borderId="30" xfId="0" applyFont="1" applyFill="1" applyBorder="1" applyAlignment="1">
      <alignment horizontal="justify"/>
    </xf>
    <xf numFmtId="0" fontId="3" fillId="28" borderId="31" xfId="0" applyFont="1" applyFill="1" applyBorder="1" applyAlignment="1">
      <alignment horizontal="justify"/>
    </xf>
    <xf numFmtId="0" fontId="3" fillId="28" borderId="8" xfId="0" applyFont="1" applyFill="1" applyBorder="1" applyAlignment="1">
      <alignment horizontal="justify"/>
    </xf>
    <xf numFmtId="0" fontId="3" fillId="28" borderId="32" xfId="0" applyFont="1" applyFill="1" applyBorder="1" applyAlignment="1">
      <alignment horizontal="justify"/>
    </xf>
    <xf numFmtId="0" fontId="21" fillId="27" borderId="22" xfId="0" applyNumberFormat="1" applyFont="1" applyFill="1" applyBorder="1" applyAlignment="1" applyProtection="1">
      <alignment horizontal="center" vertical="center" wrapText="1"/>
    </xf>
    <xf numFmtId="0" fontId="21" fillId="27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left"/>
    </xf>
    <xf numFmtId="0" fontId="33" fillId="0" borderId="0" xfId="0" applyNumberFormat="1" applyFont="1" applyFill="1" applyAlignment="1" applyProtection="1">
      <alignment horizontal="center" vertical="center" wrapText="1"/>
    </xf>
    <xf numFmtId="0" fontId="59" fillId="27" borderId="35" xfId="0" applyNumberFormat="1" applyFont="1" applyFill="1" applyBorder="1" applyAlignment="1" applyProtection="1">
      <alignment horizontal="center" vertical="center" wrapText="1"/>
    </xf>
    <xf numFmtId="0" fontId="59" fillId="27" borderId="34" xfId="0" applyNumberFormat="1" applyFont="1" applyFill="1" applyBorder="1" applyAlignment="1" applyProtection="1">
      <alignment horizontal="center" vertical="center" wrapText="1"/>
    </xf>
    <xf numFmtId="0" fontId="2" fillId="36" borderId="19" xfId="0" applyFont="1" applyFill="1" applyBorder="1" applyAlignment="1">
      <alignment horizontal="justify"/>
    </xf>
    <xf numFmtId="0" fontId="2" fillId="36" borderId="17" xfId="0" applyFont="1" applyFill="1" applyBorder="1" applyAlignment="1">
      <alignment horizontal="justify"/>
    </xf>
    <xf numFmtId="0" fontId="2" fillId="36" borderId="12" xfId="0" applyFont="1" applyFill="1" applyBorder="1" applyAlignment="1">
      <alignment horizontal="justify"/>
    </xf>
    <xf numFmtId="0" fontId="2" fillId="36" borderId="19" xfId="0" applyFont="1" applyFill="1" applyBorder="1"/>
    <xf numFmtId="0" fontId="2" fillId="36" borderId="17" xfId="0" applyFont="1" applyFill="1" applyBorder="1"/>
    <xf numFmtId="0" fontId="2" fillId="36" borderId="12" xfId="0" applyFont="1" applyFill="1" applyBorder="1"/>
    <xf numFmtId="0" fontId="21" fillId="27" borderId="51" xfId="0" applyNumberFormat="1" applyFont="1" applyFill="1" applyBorder="1" applyAlignment="1" applyProtection="1">
      <alignment horizontal="center" vertical="center" wrapText="1"/>
    </xf>
    <xf numFmtId="0" fontId="21" fillId="27" borderId="47" xfId="0" applyNumberFormat="1" applyFont="1" applyFill="1" applyBorder="1" applyAlignment="1" applyProtection="1">
      <alignment horizontal="center" vertical="center" wrapText="1"/>
    </xf>
    <xf numFmtId="0" fontId="21" fillId="27" borderId="34" xfId="0" applyNumberFormat="1" applyFont="1" applyFill="1" applyBorder="1" applyAlignment="1" applyProtection="1">
      <alignment horizontal="center" vertical="center" wrapText="1"/>
    </xf>
    <xf numFmtId="0" fontId="23" fillId="28" borderId="7" xfId="0" applyFont="1" applyFill="1" applyBorder="1" applyAlignment="1">
      <alignment horizontal="center"/>
    </xf>
    <xf numFmtId="0" fontId="2" fillId="28" borderId="7" xfId="0" applyFont="1" applyFill="1" applyBorder="1" applyAlignment="1">
      <alignment horizontal="justify"/>
    </xf>
    <xf numFmtId="0" fontId="23" fillId="28" borderId="7" xfId="0" applyFont="1" applyFill="1" applyBorder="1" applyAlignment="1">
      <alignment horizontal="justify"/>
    </xf>
    <xf numFmtId="0" fontId="22" fillId="28" borderId="7" xfId="0" applyFont="1" applyFill="1" applyBorder="1" applyAlignment="1">
      <alignment horizontal="justify"/>
    </xf>
    <xf numFmtId="0" fontId="23" fillId="37" borderId="19" xfId="0" applyFont="1" applyFill="1" applyBorder="1" applyAlignment="1">
      <alignment horizontal="center"/>
    </xf>
    <xf numFmtId="0" fontId="23" fillId="37" borderId="17" xfId="0" applyFont="1" applyFill="1" applyBorder="1" applyAlignment="1">
      <alignment horizontal="center"/>
    </xf>
    <xf numFmtId="0" fontId="23" fillId="37" borderId="12" xfId="0" applyFont="1" applyFill="1" applyBorder="1" applyAlignment="1">
      <alignment horizontal="center"/>
    </xf>
    <xf numFmtId="0" fontId="3" fillId="28" borderId="19" xfId="0" applyFont="1" applyFill="1" applyBorder="1" applyAlignment="1">
      <alignment horizontal="justify"/>
    </xf>
    <xf numFmtId="0" fontId="3" fillId="28" borderId="17" xfId="0" applyFont="1" applyFill="1" applyBorder="1" applyAlignment="1">
      <alignment horizontal="justify"/>
    </xf>
    <xf numFmtId="0" fontId="3" fillId="28" borderId="12" xfId="0" applyFont="1" applyFill="1" applyBorder="1" applyAlignment="1">
      <alignment horizontal="justify"/>
    </xf>
    <xf numFmtId="0" fontId="22" fillId="28" borderId="19" xfId="0" applyFont="1" applyFill="1" applyBorder="1" applyAlignment="1">
      <alignment horizontal="justify"/>
    </xf>
    <xf numFmtId="0" fontId="22" fillId="28" borderId="17" xfId="0" applyFont="1" applyFill="1" applyBorder="1" applyAlignment="1">
      <alignment horizontal="justify"/>
    </xf>
    <xf numFmtId="0" fontId="22" fillId="28" borderId="12" xfId="0" applyFont="1" applyFill="1" applyBorder="1" applyAlignment="1">
      <alignment horizontal="justify"/>
    </xf>
    <xf numFmtId="0" fontId="2" fillId="37" borderId="19" xfId="0" applyFont="1" applyFill="1" applyBorder="1" applyAlignment="1">
      <alignment horizontal="justify" textRotation="90"/>
    </xf>
    <xf numFmtId="0" fontId="23" fillId="37" borderId="17" xfId="0" applyFont="1" applyFill="1" applyBorder="1" applyAlignment="1">
      <alignment horizontal="justify" textRotation="90"/>
    </xf>
    <xf numFmtId="0" fontId="23" fillId="37" borderId="12" xfId="0" applyFont="1" applyFill="1" applyBorder="1" applyAlignment="1">
      <alignment horizontal="justify" textRotation="90"/>
    </xf>
    <xf numFmtId="0" fontId="2" fillId="38" borderId="19" xfId="0" applyFont="1" applyFill="1" applyBorder="1" applyAlignment="1">
      <alignment horizontal="justify"/>
    </xf>
    <xf numFmtId="0" fontId="23" fillId="38" borderId="17" xfId="0" applyFont="1" applyFill="1" applyBorder="1" applyAlignment="1">
      <alignment horizontal="justify"/>
    </xf>
    <xf numFmtId="0" fontId="23" fillId="38" borderId="12" xfId="0" applyFont="1" applyFill="1" applyBorder="1" applyAlignment="1">
      <alignment horizontal="justify"/>
    </xf>
    <xf numFmtId="0" fontId="33" fillId="0" borderId="0" xfId="0" applyNumberFormat="1" applyFont="1" applyFill="1" applyAlignment="1" applyProtection="1">
      <alignment horizontal="justify" vertical="center" wrapText="1"/>
    </xf>
    <xf numFmtId="14" fontId="33" fillId="0" borderId="0" xfId="0" applyNumberFormat="1" applyFont="1" applyFill="1" applyAlignment="1" applyProtection="1">
      <alignment horizontal="left" vertical="center" wrapText="1"/>
    </xf>
    <xf numFmtId="0" fontId="4" fillId="0" borderId="0" xfId="0" applyNumberFormat="1" applyFont="1" applyFill="1" applyAlignment="1" applyProtection="1">
      <alignment horizontal="center" vertical="center" wrapText="1"/>
    </xf>
    <xf numFmtId="0" fontId="30" fillId="0" borderId="0" xfId="0" applyNumberFormat="1" applyFont="1" applyFill="1" applyAlignment="1" applyProtection="1">
      <alignment horizontal="center" vertical="center" wrapText="1"/>
    </xf>
    <xf numFmtId="0" fontId="34" fillId="0" borderId="19" xfId="0" applyNumberFormat="1" applyFont="1" applyFill="1" applyBorder="1" applyAlignment="1" applyProtection="1">
      <alignment horizontal="center" vertical="center" wrapText="1"/>
    </xf>
    <xf numFmtId="0" fontId="34" fillId="0" borderId="12" xfId="0" applyNumberFormat="1" applyFont="1" applyFill="1" applyBorder="1" applyAlignment="1" applyProtection="1">
      <alignment horizontal="center" vertical="center" wrapText="1"/>
    </xf>
    <xf numFmtId="0" fontId="29" fillId="0" borderId="7" xfId="0" applyNumberFormat="1" applyFont="1" applyFill="1" applyBorder="1" applyAlignment="1" applyProtection="1">
      <alignment horizontal="center" vertical="center" wrapText="1"/>
    </xf>
    <xf numFmtId="0" fontId="34" fillId="0" borderId="7" xfId="0" applyNumberFormat="1" applyFont="1" applyFill="1" applyBorder="1" applyAlignment="1" applyProtection="1">
      <alignment horizontal="center" vertical="center" wrapText="1"/>
    </xf>
    <xf numFmtId="0" fontId="23" fillId="24" borderId="0" xfId="0" applyNumberFormat="1" applyFont="1" applyFill="1" applyBorder="1" applyAlignment="1" applyProtection="1">
      <alignment horizontal="left" vertical="center" wrapText="1"/>
    </xf>
    <xf numFmtId="0" fontId="46" fillId="24" borderId="7" xfId="0" applyNumberFormat="1" applyFont="1" applyFill="1" applyBorder="1" applyAlignment="1" applyProtection="1">
      <alignment horizontal="center" vertical="center" wrapText="1"/>
    </xf>
    <xf numFmtId="0" fontId="23" fillId="24" borderId="7" xfId="0" applyNumberFormat="1" applyFont="1" applyFill="1" applyBorder="1" applyAlignment="1" applyProtection="1">
      <alignment horizontal="justify" vertical="center" wrapText="1"/>
    </xf>
    <xf numFmtId="0" fontId="29" fillId="0" borderId="18" xfId="0" applyNumberFormat="1" applyFont="1" applyFill="1" applyBorder="1" applyAlignment="1" applyProtection="1">
      <alignment horizontal="center" vertical="center" wrapText="1"/>
    </xf>
    <xf numFmtId="0" fontId="29" fillId="0" borderId="36" xfId="0" applyNumberFormat="1" applyFont="1" applyFill="1" applyBorder="1" applyAlignment="1" applyProtection="1">
      <alignment horizontal="center" vertical="center" wrapText="1"/>
    </xf>
    <xf numFmtId="0" fontId="29" fillId="0" borderId="21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Alignment="1">
      <alignment horizontal="left" vertical="center" wrapText="1"/>
    </xf>
    <xf numFmtId="0" fontId="2" fillId="0" borderId="4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41" xfId="0" applyFont="1" applyFill="1" applyBorder="1" applyAlignment="1">
      <alignment horizontal="center"/>
    </xf>
    <xf numFmtId="0" fontId="2" fillId="0" borderId="7" xfId="0" applyNumberFormat="1" applyFont="1" applyFill="1" applyBorder="1" applyAlignment="1" applyProtection="1">
      <alignment horizontal="center" vertical="top"/>
    </xf>
    <xf numFmtId="0" fontId="2" fillId="0" borderId="26" xfId="0" applyNumberFormat="1" applyFont="1" applyFill="1" applyBorder="1" applyAlignment="1" applyProtection="1">
      <alignment horizontal="center" vertical="top"/>
    </xf>
    <xf numFmtId="0" fontId="2" fillId="0" borderId="11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 applyProtection="1">
      <alignment horizontal="center" vertical="top"/>
    </xf>
    <xf numFmtId="0" fontId="70" fillId="0" borderId="0" xfId="0" applyNumberFormat="1" applyFont="1" applyFill="1" applyAlignment="1" applyProtection="1">
      <alignment horizontal="left" vertical="center"/>
    </xf>
    <xf numFmtId="0" fontId="23" fillId="0" borderId="7" xfId="0" applyFont="1" applyFill="1" applyBorder="1" applyAlignment="1">
      <alignment horizontal="center" vertical="center" wrapText="1"/>
    </xf>
    <xf numFmtId="0" fontId="23" fillId="24" borderId="7" xfId="0" applyNumberFormat="1" applyFont="1" applyFill="1" applyBorder="1" applyAlignment="1" applyProtection="1">
      <alignment horizontal="center" vertical="center" wrapText="1"/>
    </xf>
  </cellXfs>
  <cellStyles count="65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Гиперссылка" xfId="29" builtinId="8"/>
    <cellStyle name="Звичайний 10" xfId="30"/>
    <cellStyle name="Звичайний 11" xfId="31"/>
    <cellStyle name="Звичайний 12" xfId="32"/>
    <cellStyle name="Звичайний 13" xfId="33"/>
    <cellStyle name="Звичайний 14" xfId="34"/>
    <cellStyle name="Звичайний 15" xfId="35"/>
    <cellStyle name="Звичайний 16" xfId="36"/>
    <cellStyle name="Звичайний 17" xfId="37"/>
    <cellStyle name="Звичайний 18" xfId="38"/>
    <cellStyle name="Звичайний 19" xfId="39"/>
    <cellStyle name="Звичайний 2" xfId="40"/>
    <cellStyle name="Звичайний 20" xfId="41"/>
    <cellStyle name="Звичайний 3" xfId="42"/>
    <cellStyle name="Звичайний 4" xfId="43"/>
    <cellStyle name="Звичайний 5" xfId="44"/>
    <cellStyle name="Звичайний 6" xfId="45"/>
    <cellStyle name="Звичайний 7" xfId="46"/>
    <cellStyle name="Звичайний 8" xfId="47"/>
    <cellStyle name="Звичайний 9" xfId="48"/>
    <cellStyle name="Звичайний_Додаток _ 3 зм_ни 4575" xfId="49"/>
    <cellStyle name="Итог" xfId="50"/>
    <cellStyle name="Контрольная ячейка" xfId="51"/>
    <cellStyle name="Название" xfId="52"/>
    <cellStyle name="Нейтральный" xfId="53"/>
    <cellStyle name="Обычный" xfId="0" builtinId="0"/>
    <cellStyle name="Обычный 2" xfId="54"/>
    <cellStyle name="Обычный 3" xfId="64"/>
    <cellStyle name="Обычный_22.12.2014" xfId="55"/>
    <cellStyle name="Обычный_Budj_08" xfId="56"/>
    <cellStyle name="Плохой" xfId="57"/>
    <cellStyle name="Пояснение" xfId="58"/>
    <cellStyle name="Примечание" xfId="59"/>
    <cellStyle name="Связанная ячейка" xfId="60"/>
    <cellStyle name="Стиль 1" xfId="61"/>
    <cellStyle name="Текст предупреждения" xfId="62"/>
    <cellStyle name="Хороший" xfId="6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56"/>
    <pageSetUpPr fitToPage="1"/>
  </sheetPr>
  <dimension ref="A1:M38"/>
  <sheetViews>
    <sheetView showGridLines="0" showZeros="0" topLeftCell="A3" zoomScale="85" zoomScaleNormal="85" workbookViewId="0">
      <selection activeCell="E7" sqref="E7"/>
    </sheetView>
  </sheetViews>
  <sheetFormatPr defaultColWidth="9.1640625" defaultRowHeight="12.75" customHeight="1" x14ac:dyDescent="0.2"/>
  <cols>
    <col min="1" max="1" width="13.83203125" style="2" customWidth="1"/>
    <col min="2" max="2" width="48.33203125" style="2" customWidth="1"/>
    <col min="3" max="3" width="17.5" style="2" customWidth="1"/>
    <col min="4" max="4" width="19.33203125" style="2" customWidth="1"/>
    <col min="5" max="5" width="18.33203125" style="2" customWidth="1"/>
    <col min="6" max="6" width="20.1640625" style="2" customWidth="1"/>
    <col min="7" max="7" width="7.83203125" style="2" customWidth="1"/>
    <col min="8" max="12" width="9.1640625" style="2" customWidth="1"/>
    <col min="13" max="16384" width="9.1640625" style="4"/>
  </cols>
  <sheetData>
    <row r="1" spans="1:13" s="22" customFormat="1" ht="12.75" hidden="1" customHeight="1" x14ac:dyDescent="0.25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3" ht="12.75" hidden="1" customHeight="1" x14ac:dyDescent="0.2"/>
    <row r="3" spans="1:13" ht="12.75" customHeight="1" x14ac:dyDescent="0.2">
      <c r="C3" s="116"/>
      <c r="D3" s="673" t="s">
        <v>250</v>
      </c>
      <c r="E3" s="673"/>
      <c r="F3" s="176"/>
      <c r="G3" s="176"/>
    </row>
    <row r="4" spans="1:13" ht="12.75" customHeight="1" x14ac:dyDescent="0.2">
      <c r="C4" s="673"/>
      <c r="D4" s="673" t="s">
        <v>249</v>
      </c>
      <c r="E4" s="673"/>
      <c r="F4" s="176"/>
      <c r="G4" s="176"/>
    </row>
    <row r="5" spans="1:13" ht="25.15" customHeight="1" x14ac:dyDescent="0.2">
      <c r="C5" s="679" t="s">
        <v>513</v>
      </c>
      <c r="D5" s="679"/>
      <c r="E5" s="679"/>
      <c r="F5" s="177"/>
      <c r="G5" s="177"/>
      <c r="M5" s="2"/>
    </row>
    <row r="6" spans="1:13" ht="15" x14ac:dyDescent="0.2">
      <c r="C6" s="679" t="s">
        <v>512</v>
      </c>
      <c r="D6" s="679"/>
      <c r="E6" s="679"/>
      <c r="F6" s="117"/>
      <c r="G6" s="49"/>
      <c r="M6" s="2"/>
    </row>
    <row r="7" spans="1:13" ht="15" x14ac:dyDescent="0.2">
      <c r="C7" s="674"/>
      <c r="D7" s="675">
        <v>44463</v>
      </c>
      <c r="E7" s="496" t="s">
        <v>514</v>
      </c>
      <c r="F7" s="117"/>
      <c r="G7" s="494"/>
      <c r="M7" s="2"/>
    </row>
    <row r="8" spans="1:13" ht="36" customHeight="1" x14ac:dyDescent="0.2">
      <c r="A8" s="677" t="s">
        <v>328</v>
      </c>
      <c r="B8" s="677"/>
      <c r="C8" s="677"/>
      <c r="D8" s="677"/>
      <c r="E8" s="677"/>
      <c r="F8" s="677"/>
    </row>
    <row r="9" spans="1:13" ht="20.25" x14ac:dyDescent="0.2">
      <c r="A9" s="184"/>
      <c r="B9" s="186">
        <v>18541000000</v>
      </c>
      <c r="C9" s="184"/>
      <c r="D9" s="184"/>
      <c r="E9" s="184"/>
      <c r="F9" s="184"/>
    </row>
    <row r="10" spans="1:13" ht="12.6" customHeight="1" x14ac:dyDescent="0.2">
      <c r="A10" s="184"/>
      <c r="B10" s="187" t="s">
        <v>293</v>
      </c>
      <c r="C10" s="184"/>
      <c r="D10" s="184"/>
      <c r="E10" s="184"/>
      <c r="F10" s="184"/>
    </row>
    <row r="11" spans="1:13" ht="12.75" customHeight="1" x14ac:dyDescent="0.2">
      <c r="A11" s="681"/>
      <c r="B11" s="681"/>
      <c r="C11" s="681"/>
      <c r="D11" s="681"/>
      <c r="E11" s="681"/>
      <c r="F11" s="24" t="s">
        <v>262</v>
      </c>
    </row>
    <row r="12" spans="1:13" s="11" customFormat="1" ht="24.75" customHeight="1" x14ac:dyDescent="0.2">
      <c r="A12" s="682" t="s">
        <v>63</v>
      </c>
      <c r="B12" s="682" t="s">
        <v>64</v>
      </c>
      <c r="C12" s="682" t="s">
        <v>256</v>
      </c>
      <c r="D12" s="682" t="s">
        <v>68</v>
      </c>
      <c r="E12" s="682" t="s">
        <v>69</v>
      </c>
      <c r="F12" s="682"/>
      <c r="G12" s="10"/>
      <c r="H12" s="10"/>
      <c r="I12" s="10"/>
      <c r="J12" s="10"/>
      <c r="K12" s="10"/>
      <c r="L12" s="10"/>
    </row>
    <row r="13" spans="1:13" s="11" customFormat="1" ht="38.25" customHeight="1" x14ac:dyDescent="0.2">
      <c r="A13" s="682"/>
      <c r="B13" s="682"/>
      <c r="C13" s="682"/>
      <c r="D13" s="682"/>
      <c r="E13" s="374" t="s">
        <v>257</v>
      </c>
      <c r="F13" s="23" t="s">
        <v>286</v>
      </c>
      <c r="G13" s="10"/>
      <c r="H13" s="10"/>
      <c r="I13" s="10"/>
      <c r="J13" s="10"/>
      <c r="K13" s="10"/>
      <c r="L13" s="10"/>
    </row>
    <row r="14" spans="1:13" s="12" customFormat="1" ht="26.25" customHeight="1" x14ac:dyDescent="0.2">
      <c r="A14" s="678" t="s">
        <v>251</v>
      </c>
      <c r="B14" s="678"/>
      <c r="C14" s="678"/>
      <c r="D14" s="678"/>
      <c r="E14" s="678"/>
      <c r="F14" s="678"/>
      <c r="G14" s="2"/>
      <c r="H14" s="2"/>
      <c r="I14" s="2"/>
      <c r="J14" s="2"/>
      <c r="K14" s="2"/>
      <c r="L14" s="2"/>
    </row>
    <row r="15" spans="1:13" s="14" customFormat="1" ht="16.5" x14ac:dyDescent="0.25">
      <c r="A15" s="59">
        <v>200000</v>
      </c>
      <c r="B15" s="60" t="s">
        <v>134</v>
      </c>
      <c r="C15" s="375">
        <f t="shared" ref="C15:C25" si="0">SUM(D15+E15)</f>
        <v>6740603.9400000004</v>
      </c>
      <c r="D15" s="62">
        <f>+D16</f>
        <v>-2675577.96</v>
      </c>
      <c r="E15" s="62">
        <f>+E16</f>
        <v>9416181.9000000004</v>
      </c>
      <c r="F15" s="58">
        <f>SUM(F16)</f>
        <v>9117640.9299999997</v>
      </c>
      <c r="G15" s="13"/>
      <c r="H15" s="13"/>
      <c r="I15" s="13"/>
      <c r="J15" s="13"/>
      <c r="K15" s="13"/>
      <c r="L15" s="13"/>
    </row>
    <row r="16" spans="1:13" s="16" customFormat="1" ht="20.25" customHeight="1" x14ac:dyDescent="0.25">
      <c r="A16" s="169">
        <v>208000</v>
      </c>
      <c r="B16" s="170" t="s">
        <v>135</v>
      </c>
      <c r="C16" s="375">
        <f>SUM(D16+E16)</f>
        <v>6740603.9400000004</v>
      </c>
      <c r="D16" s="62">
        <f>SUM(D18+D17)</f>
        <v>-2675577.96</v>
      </c>
      <c r="E16" s="62">
        <f t="shared" ref="E16:F16" si="1">SUM(E18+E17)</f>
        <v>9416181.9000000004</v>
      </c>
      <c r="F16" s="62">
        <f t="shared" si="1"/>
        <v>9117640.9299999997</v>
      </c>
      <c r="G16" s="15"/>
      <c r="H16" s="15"/>
      <c r="I16" s="15"/>
      <c r="J16" s="15"/>
      <c r="K16" s="15"/>
      <c r="L16" s="15"/>
    </row>
    <row r="17" spans="1:12" s="16" customFormat="1" ht="20.25" customHeight="1" x14ac:dyDescent="0.25">
      <c r="A17" s="171">
        <v>208100</v>
      </c>
      <c r="B17" s="172" t="s">
        <v>432</v>
      </c>
      <c r="C17" s="375">
        <f>SUM(D17+E17)</f>
        <v>6740603.9399999995</v>
      </c>
      <c r="D17" s="62">
        <v>5475118.2199999997</v>
      </c>
      <c r="E17" s="63">
        <v>1265485.72</v>
      </c>
      <c r="F17" s="63">
        <v>966944.75</v>
      </c>
      <c r="G17" s="15"/>
      <c r="H17" s="15"/>
      <c r="I17" s="15"/>
      <c r="J17" s="15"/>
      <c r="K17" s="15"/>
      <c r="L17" s="15"/>
    </row>
    <row r="18" spans="1:12" s="16" customFormat="1" ht="53.25" customHeight="1" x14ac:dyDescent="0.25">
      <c r="A18" s="171">
        <v>208400</v>
      </c>
      <c r="B18" s="172" t="s">
        <v>136</v>
      </c>
      <c r="C18" s="375">
        <f>SUM(D18+E18)</f>
        <v>0</v>
      </c>
      <c r="D18" s="285">
        <v>-8150696.1799999997</v>
      </c>
      <c r="E18" s="66">
        <f>SUM(D18*-1)</f>
        <v>8150696.1799999997</v>
      </c>
      <c r="F18" s="66">
        <f>SUM(E18)</f>
        <v>8150696.1799999997</v>
      </c>
      <c r="G18" s="15"/>
      <c r="H18" s="15"/>
      <c r="I18" s="15"/>
      <c r="J18" s="15"/>
      <c r="K18" s="15"/>
      <c r="L18" s="15"/>
    </row>
    <row r="19" spans="1:12" s="16" customFormat="1" ht="20.25" customHeight="1" x14ac:dyDescent="0.25">
      <c r="A19" s="171" t="s">
        <v>252</v>
      </c>
      <c r="B19" s="67" t="s">
        <v>253</v>
      </c>
      <c r="C19" s="375">
        <f>SUM(D19+E19)</f>
        <v>6740603.9400000004</v>
      </c>
      <c r="D19" s="89">
        <f>+D15</f>
        <v>-2675577.96</v>
      </c>
      <c r="E19" s="89">
        <f>+E15</f>
        <v>9416181.9000000004</v>
      </c>
      <c r="F19" s="63">
        <f>F21</f>
        <v>9117640.9299999997</v>
      </c>
      <c r="G19" s="15"/>
      <c r="H19" s="15"/>
      <c r="I19" s="15"/>
      <c r="J19" s="15"/>
      <c r="K19" s="15"/>
      <c r="L19" s="15"/>
    </row>
    <row r="20" spans="1:12" s="16" customFormat="1" ht="29.1" customHeight="1" x14ac:dyDescent="0.2">
      <c r="A20" s="680" t="s">
        <v>254</v>
      </c>
      <c r="B20" s="680"/>
      <c r="C20" s="680"/>
      <c r="D20" s="680"/>
      <c r="E20" s="680"/>
      <c r="F20" s="680"/>
      <c r="G20" s="15"/>
      <c r="H20" s="15"/>
      <c r="I20" s="15"/>
      <c r="J20" s="15"/>
      <c r="K20" s="15"/>
      <c r="L20" s="15"/>
    </row>
    <row r="21" spans="1:12" s="16" customFormat="1" ht="20.25" customHeight="1" x14ac:dyDescent="0.25">
      <c r="A21" s="59">
        <v>600000</v>
      </c>
      <c r="B21" s="60" t="s">
        <v>65</v>
      </c>
      <c r="C21" s="376">
        <f t="shared" si="0"/>
        <v>6740603.9400000004</v>
      </c>
      <c r="D21" s="61">
        <f>+D22</f>
        <v>-2675577.96</v>
      </c>
      <c r="E21" s="61">
        <f>+E22</f>
        <v>9416181.9000000004</v>
      </c>
      <c r="F21" s="63">
        <f>F22</f>
        <v>9117640.9299999997</v>
      </c>
      <c r="G21" s="15"/>
      <c r="H21" s="15"/>
      <c r="I21" s="15"/>
      <c r="J21" s="15"/>
      <c r="K21" s="15"/>
      <c r="L21" s="15"/>
    </row>
    <row r="22" spans="1:12" s="16" customFormat="1" ht="20.25" customHeight="1" x14ac:dyDescent="0.25">
      <c r="A22" s="59">
        <v>602000</v>
      </c>
      <c r="B22" s="60" t="s">
        <v>137</v>
      </c>
      <c r="C22" s="376">
        <f t="shared" si="0"/>
        <v>6740603.9400000004</v>
      </c>
      <c r="D22" s="61">
        <f>SUM(D24+D23)</f>
        <v>-2675577.96</v>
      </c>
      <c r="E22" s="61">
        <f t="shared" ref="E22:F22" si="2">SUM(E24+E23)</f>
        <v>9416181.9000000004</v>
      </c>
      <c r="F22" s="61">
        <f t="shared" si="2"/>
        <v>9117640.9299999997</v>
      </c>
      <c r="G22" s="15"/>
      <c r="H22" s="15"/>
      <c r="I22" s="15"/>
      <c r="J22" s="15"/>
      <c r="K22" s="15"/>
      <c r="L22" s="15"/>
    </row>
    <row r="23" spans="1:12" s="16" customFormat="1" ht="20.25" customHeight="1" x14ac:dyDescent="0.25">
      <c r="A23" s="64">
        <v>602100</v>
      </c>
      <c r="B23" s="172" t="s">
        <v>432</v>
      </c>
      <c r="C23" s="376">
        <f t="shared" si="0"/>
        <v>6740603.9399999995</v>
      </c>
      <c r="D23" s="61">
        <v>5475118.2199999997</v>
      </c>
      <c r="E23" s="61">
        <v>1265485.72</v>
      </c>
      <c r="F23" s="63">
        <v>966944.75</v>
      </c>
      <c r="G23" s="15"/>
      <c r="H23" s="15"/>
      <c r="I23" s="15"/>
      <c r="J23" s="15"/>
      <c r="K23" s="15"/>
      <c r="L23" s="15"/>
    </row>
    <row r="24" spans="1:12" s="16" customFormat="1" ht="38.450000000000003" customHeight="1" x14ac:dyDescent="0.25">
      <c r="A24" s="64">
        <v>602400</v>
      </c>
      <c r="B24" s="65" t="s">
        <v>136</v>
      </c>
      <c r="C24" s="375">
        <f t="shared" si="0"/>
        <v>0</v>
      </c>
      <c r="D24" s="66">
        <f>D18</f>
        <v>-8150696.1799999997</v>
      </c>
      <c r="E24" s="66">
        <f>E18</f>
        <v>8150696.1799999997</v>
      </c>
      <c r="F24" s="66">
        <f>F18</f>
        <v>8150696.1799999997</v>
      </c>
      <c r="G24" s="15"/>
      <c r="H24" s="15"/>
      <c r="I24" s="15"/>
      <c r="J24" s="15"/>
      <c r="K24" s="15"/>
      <c r="L24" s="15"/>
    </row>
    <row r="25" spans="1:12" s="18" customFormat="1" ht="18.75" customHeight="1" x14ac:dyDescent="0.25">
      <c r="A25" s="68" t="s">
        <v>252</v>
      </c>
      <c r="B25" s="67" t="s">
        <v>253</v>
      </c>
      <c r="C25" s="376">
        <f t="shared" si="0"/>
        <v>6740603.9400000004</v>
      </c>
      <c r="D25" s="61">
        <f>+D21</f>
        <v>-2675577.96</v>
      </c>
      <c r="E25" s="61">
        <f>+E21</f>
        <v>9416181.9000000004</v>
      </c>
      <c r="F25" s="61">
        <f>+F21</f>
        <v>9117640.9299999997</v>
      </c>
      <c r="G25" s="17"/>
      <c r="H25" s="17"/>
      <c r="I25" s="17"/>
      <c r="J25" s="17"/>
      <c r="K25" s="17"/>
      <c r="L25" s="17"/>
    </row>
    <row r="26" spans="1:12" s="16" customFormat="1" ht="18.75" customHeight="1" x14ac:dyDescent="0.2">
      <c r="A26" s="19"/>
      <c r="B26" s="19"/>
      <c r="C26" s="19"/>
      <c r="D26" s="19"/>
      <c r="E26" s="19"/>
      <c r="F26" s="19"/>
      <c r="G26" s="15"/>
      <c r="H26" s="15"/>
      <c r="I26" s="15"/>
      <c r="J26" s="15"/>
      <c r="K26" s="15"/>
      <c r="L26" s="15"/>
    </row>
    <row r="27" spans="1:12" s="16" customFormat="1" ht="18.75" customHeight="1" x14ac:dyDescent="0.2">
      <c r="A27" s="2"/>
      <c r="B27" s="2"/>
      <c r="C27" s="2"/>
      <c r="D27" s="2"/>
      <c r="E27" s="2"/>
      <c r="F27" s="2"/>
      <c r="G27" s="15"/>
      <c r="H27" s="15"/>
      <c r="I27" s="15"/>
      <c r="J27" s="15"/>
      <c r="K27" s="15"/>
      <c r="L27" s="15"/>
    </row>
    <row r="28" spans="1:12" ht="21.75" customHeight="1" x14ac:dyDescent="0.3">
      <c r="A28" s="284" t="s">
        <v>372</v>
      </c>
      <c r="B28" s="4"/>
      <c r="C28" s="173"/>
      <c r="D28" s="108"/>
      <c r="E28" s="178" t="s">
        <v>374</v>
      </c>
      <c r="F28" s="178"/>
    </row>
    <row r="29" spans="1:12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2" spans="1:12" ht="12.75" customHeight="1" x14ac:dyDescent="0.2">
      <c r="B32" s="676" t="s">
        <v>292</v>
      </c>
      <c r="C32" s="676"/>
      <c r="D32" s="676"/>
      <c r="E32" s="676"/>
      <c r="F32" s="676"/>
    </row>
    <row r="33" spans="2:6" ht="12.75" customHeight="1" x14ac:dyDescent="0.2">
      <c r="B33" s="676"/>
      <c r="C33" s="676"/>
      <c r="D33" s="676"/>
      <c r="E33" s="676"/>
      <c r="F33" s="676"/>
    </row>
    <row r="34" spans="2:6" ht="12.75" customHeight="1" x14ac:dyDescent="0.2">
      <c r="B34" s="676"/>
      <c r="C34" s="676"/>
      <c r="D34" s="676"/>
      <c r="E34" s="676"/>
      <c r="F34" s="676"/>
    </row>
    <row r="35" spans="2:6" ht="12.75" customHeight="1" x14ac:dyDescent="0.2">
      <c r="B35" s="676"/>
      <c r="C35" s="676"/>
      <c r="D35" s="676"/>
      <c r="E35" s="676"/>
      <c r="F35" s="676"/>
    </row>
    <row r="36" spans="2:6" ht="12.75" customHeight="1" x14ac:dyDescent="0.2">
      <c r="B36" s="676"/>
      <c r="C36" s="676"/>
      <c r="D36" s="676"/>
      <c r="E36" s="676"/>
      <c r="F36" s="676"/>
    </row>
    <row r="37" spans="2:6" ht="12.75" customHeight="1" x14ac:dyDescent="0.2">
      <c r="B37" s="676"/>
      <c r="C37" s="676"/>
      <c r="D37" s="676"/>
      <c r="E37" s="676"/>
      <c r="F37" s="676"/>
    </row>
    <row r="38" spans="2:6" ht="12.75" customHeight="1" x14ac:dyDescent="0.2">
      <c r="B38" s="676"/>
      <c r="C38" s="676"/>
      <c r="D38" s="676"/>
      <c r="E38" s="676"/>
      <c r="F38" s="676"/>
    </row>
  </sheetData>
  <mergeCells count="12">
    <mergeCell ref="B32:F38"/>
    <mergeCell ref="A8:F8"/>
    <mergeCell ref="A14:F14"/>
    <mergeCell ref="C5:E5"/>
    <mergeCell ref="A20:F20"/>
    <mergeCell ref="A11:E11"/>
    <mergeCell ref="C12:C13"/>
    <mergeCell ref="D12:D13"/>
    <mergeCell ref="E12:F12"/>
    <mergeCell ref="B12:B13"/>
    <mergeCell ref="A12:A13"/>
    <mergeCell ref="C6:E6"/>
  </mergeCells>
  <phoneticPr fontId="3" type="noConversion"/>
  <printOptions horizontalCentered="1"/>
  <pageMargins left="1.1417322834645669" right="0.55118110236220474" top="0.39370078740157483" bottom="0.78740157480314965" header="0.23622047244094491" footer="0.51181102362204722"/>
  <pageSetup paperSize="9" scale="64" fitToHeight="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49"/>
  </sheetPr>
  <dimension ref="A1:GA193"/>
  <sheetViews>
    <sheetView showZeros="0" topLeftCell="A7" zoomScale="70" zoomScaleNormal="70" zoomScaleSheetLayoutView="55" workbookViewId="0">
      <pane xSplit="4" ySplit="5" topLeftCell="E12" activePane="bottomRight" state="frozen"/>
      <selection activeCell="A7" sqref="A7"/>
      <selection pane="topRight" activeCell="E7" sqref="E7"/>
      <selection pane="bottomLeft" activeCell="A12" sqref="A12"/>
      <selection pane="bottomRight" activeCell="P100" sqref="P100"/>
    </sheetView>
  </sheetViews>
  <sheetFormatPr defaultRowHeight="12.75" x14ac:dyDescent="0.2"/>
  <cols>
    <col min="1" max="1" width="8.33203125" customWidth="1"/>
    <col min="2" max="2" width="6.6640625" customWidth="1"/>
    <col min="3" max="3" width="6.33203125" customWidth="1"/>
    <col min="4" max="4" width="104.1640625" style="75" customWidth="1"/>
    <col min="5" max="5" width="15.6640625" style="75" customWidth="1"/>
    <col min="6" max="7" width="16.5" style="75" customWidth="1"/>
    <col min="8" max="8" width="15.1640625" style="75" customWidth="1"/>
    <col min="9" max="9" width="8.33203125" style="75" customWidth="1"/>
    <col min="10" max="10" width="14.83203125" style="75" customWidth="1"/>
    <col min="11" max="11" width="14" style="75" customWidth="1"/>
    <col min="12" max="12" width="14.1640625" style="75" customWidth="1"/>
    <col min="13" max="13" width="12.83203125" style="75" bestFit="1" customWidth="1"/>
    <col min="14" max="14" width="12.33203125" style="75" customWidth="1"/>
    <col min="15" max="15" width="14.1640625" style="75" customWidth="1"/>
    <col min="16" max="16" width="12.5" style="75" customWidth="1"/>
    <col min="17" max="17" width="15.83203125" style="75" customWidth="1"/>
    <col min="18" max="18" width="12.33203125" style="75" bestFit="1" customWidth="1"/>
    <col min="19" max="19" width="15.5" style="75" customWidth="1"/>
    <col min="20" max="20" width="11.83203125" style="75" customWidth="1"/>
    <col min="21" max="21" width="14.1640625" style="75" customWidth="1"/>
    <col min="22" max="22" width="14.5" style="75" customWidth="1"/>
    <col min="23" max="23" width="12.1640625" style="75" customWidth="1"/>
    <col min="24" max="24" width="9.1640625" style="75" customWidth="1"/>
    <col min="25" max="25" width="10.5" style="75" customWidth="1"/>
    <col min="26" max="26" width="12.83203125" style="75" customWidth="1"/>
    <col min="27" max="27" width="18.33203125" style="85" bestFit="1" customWidth="1"/>
    <col min="28" max="28" width="15.6640625" customWidth="1"/>
    <col min="29" max="29" width="16.83203125" customWidth="1"/>
    <col min="30" max="30" width="15.33203125" customWidth="1"/>
    <col min="31" max="31" width="9.1640625" customWidth="1"/>
    <col min="32" max="32" width="15.83203125" style="85" customWidth="1"/>
    <col min="33" max="33" width="18.1640625" style="85" customWidth="1"/>
    <col min="34" max="34" width="14.5" customWidth="1"/>
    <col min="35" max="35" width="12.83203125" bestFit="1" customWidth="1"/>
    <col min="36" max="36" width="10.83203125" customWidth="1"/>
    <col min="37" max="37" width="14.83203125" customWidth="1"/>
    <col min="38" max="38" width="19" style="78" customWidth="1"/>
    <col min="39" max="39" width="12.5" style="165" customWidth="1"/>
    <col min="40" max="40" width="8" style="165" customWidth="1"/>
    <col min="41" max="41" width="9.5" style="79" customWidth="1"/>
    <col min="42" max="43" width="2.1640625" style="79" customWidth="1"/>
    <col min="44" max="44" width="13.83203125" style="79" customWidth="1"/>
    <col min="45" max="45" width="11.83203125" style="79" customWidth="1"/>
    <col min="46" max="46" width="13" style="79" customWidth="1"/>
    <col min="47" max="47" width="13.5" style="79" customWidth="1"/>
    <col min="48" max="48" width="12.83203125" style="79" bestFit="1" customWidth="1"/>
    <col min="49" max="49" width="11.5" style="400" bestFit="1" customWidth="1"/>
    <col min="50" max="50" width="11.5" style="400" customWidth="1"/>
    <col min="51" max="51" width="10.83203125" style="79" bestFit="1" customWidth="1"/>
    <col min="52" max="55" width="1.6640625" style="79" customWidth="1"/>
    <col min="56" max="56" width="12.33203125" style="79" customWidth="1"/>
    <col min="57" max="57" width="10.33203125" style="79" customWidth="1"/>
    <col min="58" max="58" width="12.1640625" style="79" customWidth="1"/>
    <col min="59" max="59" width="10.5" style="79" customWidth="1"/>
    <col min="60" max="61" width="10.6640625" style="79" customWidth="1"/>
    <col min="62" max="62" width="2.5" style="79" customWidth="1"/>
    <col min="63" max="63" width="3.1640625" style="79" customWidth="1"/>
    <col min="64" max="64" width="11.5" style="79" customWidth="1"/>
    <col min="65" max="65" width="17.33203125" style="79" customWidth="1"/>
    <col min="66" max="66" width="14" style="400" customWidth="1"/>
    <col min="67" max="67" width="10.33203125" style="400" customWidth="1"/>
    <col min="68" max="68" width="16.5" style="400" customWidth="1"/>
    <col min="69" max="69" width="123.83203125" style="4" customWidth="1"/>
    <col min="70" max="70" width="11.33203125" style="4" customWidth="1"/>
    <col min="71" max="183" width="8.83203125" style="4" customWidth="1"/>
  </cols>
  <sheetData>
    <row r="1" spans="1:183" s="4" customFormat="1" ht="11.45" customHeight="1" x14ac:dyDescent="0.2">
      <c r="D1" s="166"/>
      <c r="E1" s="166"/>
      <c r="F1" s="166"/>
      <c r="G1" s="166"/>
      <c r="H1" s="166"/>
      <c r="I1" s="166"/>
      <c r="J1" s="166"/>
      <c r="K1" s="752" t="s">
        <v>248</v>
      </c>
      <c r="L1" s="752"/>
      <c r="M1" s="752"/>
      <c r="N1" s="752"/>
      <c r="Q1" s="166"/>
      <c r="R1" s="166"/>
      <c r="S1" s="166"/>
      <c r="T1" s="166"/>
      <c r="U1" s="166"/>
      <c r="V1" s="166"/>
      <c r="W1" s="166"/>
      <c r="AA1" s="82"/>
      <c r="AF1" s="82"/>
      <c r="AG1" s="82"/>
      <c r="AL1" s="82"/>
      <c r="AV1" s="348"/>
      <c r="AW1" s="348"/>
      <c r="AX1" s="348"/>
      <c r="AY1" s="348"/>
      <c r="AZ1" s="348"/>
      <c r="BA1" s="348"/>
      <c r="BB1" s="348"/>
      <c r="BC1" s="348"/>
      <c r="BD1" s="348"/>
      <c r="BE1" s="348"/>
      <c r="BF1" s="348"/>
      <c r="BG1" s="348"/>
      <c r="BH1" s="348"/>
      <c r="BI1" s="348"/>
      <c r="BJ1" s="348"/>
      <c r="BK1" s="348"/>
      <c r="BL1" s="348"/>
      <c r="BM1" s="348"/>
      <c r="BN1" s="348"/>
      <c r="BO1" s="348"/>
      <c r="BP1" s="348"/>
      <c r="BQ1" s="348"/>
    </row>
    <row r="2" spans="1:183" s="4" customFormat="1" x14ac:dyDescent="0.2">
      <c r="D2" s="166"/>
      <c r="E2" s="166"/>
      <c r="F2" s="166"/>
      <c r="G2" s="166"/>
      <c r="H2" s="166"/>
      <c r="I2" s="166"/>
      <c r="J2" s="166"/>
      <c r="K2" s="752" t="s">
        <v>249</v>
      </c>
      <c r="L2" s="752"/>
      <c r="Q2" s="166"/>
      <c r="R2" s="166"/>
      <c r="S2" s="166"/>
      <c r="T2" s="166"/>
      <c r="U2" s="166"/>
      <c r="V2" s="166"/>
      <c r="W2" s="166"/>
      <c r="AA2" s="82"/>
      <c r="AF2" s="82"/>
      <c r="AG2" s="82"/>
      <c r="AL2" s="82"/>
      <c r="AV2" s="348"/>
      <c r="AW2" s="348"/>
      <c r="AX2" s="348"/>
      <c r="AY2" s="348"/>
      <c r="AZ2" s="348"/>
      <c r="BA2" s="348"/>
      <c r="BB2" s="348"/>
      <c r="BC2" s="348"/>
      <c r="BD2" s="348"/>
      <c r="BE2" s="348"/>
      <c r="BF2" s="348"/>
      <c r="BG2" s="348"/>
      <c r="BH2" s="348"/>
      <c r="BI2" s="348"/>
      <c r="BJ2" s="348"/>
      <c r="BK2" s="348"/>
      <c r="BL2" s="348"/>
      <c r="BM2" s="348"/>
      <c r="BN2" s="348"/>
      <c r="BO2" s="348"/>
      <c r="BP2" s="348"/>
      <c r="BQ2" s="348"/>
    </row>
    <row r="3" spans="1:183" s="19" customFormat="1" ht="36.6" customHeight="1" x14ac:dyDescent="0.55000000000000004">
      <c r="A3" s="27"/>
      <c r="B3" s="27"/>
      <c r="C3" s="27"/>
      <c r="D3" s="74"/>
      <c r="E3" s="74"/>
      <c r="F3" s="74"/>
      <c r="G3" s="74"/>
      <c r="H3" s="74"/>
      <c r="I3" s="74"/>
      <c r="J3" s="74"/>
      <c r="K3" s="753" t="s">
        <v>401</v>
      </c>
      <c r="L3" s="753"/>
      <c r="M3" s="753"/>
      <c r="N3" s="753"/>
      <c r="O3" s="753"/>
      <c r="P3" s="488"/>
      <c r="Q3" s="74"/>
      <c r="R3" s="74"/>
      <c r="S3" s="74"/>
      <c r="T3" s="74"/>
      <c r="U3" s="74"/>
      <c r="V3" s="74"/>
      <c r="W3" s="74"/>
      <c r="AA3" s="100"/>
      <c r="AB3" s="1"/>
      <c r="AC3" s="104"/>
      <c r="AD3" s="104"/>
      <c r="AE3" s="104"/>
      <c r="AF3" s="104"/>
      <c r="AG3" s="104"/>
      <c r="AH3" s="104"/>
      <c r="AL3" s="81"/>
      <c r="AM3" s="49"/>
      <c r="AV3" s="418"/>
      <c r="AW3" s="418"/>
      <c r="AX3" s="418"/>
      <c r="AY3" s="418"/>
      <c r="AZ3" s="418"/>
      <c r="BA3" s="418"/>
      <c r="BB3" s="418"/>
      <c r="BC3" s="418"/>
      <c r="BD3" s="418"/>
      <c r="BE3" s="418"/>
      <c r="BF3" s="418"/>
      <c r="BG3" s="418"/>
      <c r="BH3" s="418"/>
      <c r="BI3" s="418"/>
      <c r="BJ3" s="418"/>
      <c r="BK3" s="418"/>
      <c r="BL3" s="418"/>
      <c r="BM3" s="418"/>
      <c r="BN3" s="419"/>
      <c r="BO3" s="419"/>
      <c r="BP3" s="419"/>
      <c r="BQ3" s="418"/>
    </row>
    <row r="4" spans="1:183" s="19" customFormat="1" ht="21.6" customHeight="1" x14ac:dyDescent="0.55000000000000004">
      <c r="A4" s="27"/>
      <c r="B4" s="27"/>
      <c r="C4" s="27"/>
      <c r="D4" s="74"/>
      <c r="E4" s="74"/>
      <c r="F4" s="74"/>
      <c r="G4" s="74"/>
      <c r="H4" s="74"/>
      <c r="I4" s="74"/>
      <c r="J4" s="74"/>
      <c r="K4" s="685" t="s">
        <v>434</v>
      </c>
      <c r="L4" s="685"/>
      <c r="M4" s="116" t="s">
        <v>433</v>
      </c>
      <c r="Q4" s="74"/>
      <c r="R4" s="74"/>
      <c r="S4" s="74"/>
      <c r="T4" s="74"/>
      <c r="U4" s="74"/>
      <c r="V4" s="74"/>
      <c r="W4" s="74"/>
      <c r="AA4" s="100"/>
      <c r="AB4" s="1"/>
      <c r="AC4" s="1"/>
      <c r="AD4" s="1"/>
      <c r="AE4" s="1"/>
      <c r="AF4" s="100"/>
      <c r="AG4" s="100"/>
      <c r="AH4" s="1"/>
      <c r="AL4" s="117"/>
      <c r="AM4" s="49"/>
      <c r="AV4" s="418"/>
      <c r="AW4" s="418"/>
      <c r="AX4" s="418"/>
      <c r="AY4" s="418"/>
      <c r="AZ4" s="418"/>
      <c r="BA4" s="418"/>
      <c r="BB4" s="418"/>
      <c r="BC4" s="418"/>
      <c r="BD4" s="418"/>
      <c r="BE4" s="418"/>
      <c r="BF4" s="418"/>
      <c r="BG4" s="418"/>
      <c r="BH4" s="418"/>
      <c r="BI4" s="418"/>
      <c r="BJ4" s="418"/>
      <c r="BK4" s="418"/>
      <c r="BL4" s="418"/>
      <c r="BM4" s="418"/>
      <c r="BN4" s="419"/>
      <c r="BO4" s="419"/>
      <c r="BP4" s="419"/>
      <c r="BQ4" s="418"/>
    </row>
    <row r="5" spans="1:183" s="19" customFormat="1" ht="25.35" customHeight="1" x14ac:dyDescent="0.55000000000000004">
      <c r="A5" s="688" t="s">
        <v>330</v>
      </c>
      <c r="B5" s="688"/>
      <c r="C5" s="688"/>
      <c r="D5" s="688"/>
      <c r="E5" s="688"/>
      <c r="F5" s="688"/>
      <c r="G5" s="688"/>
      <c r="H5" s="688"/>
      <c r="I5" s="688"/>
      <c r="J5" s="688"/>
      <c r="K5" s="688"/>
      <c r="L5" s="688"/>
      <c r="M5" s="688"/>
      <c r="N5" s="688"/>
      <c r="O5" s="688"/>
      <c r="P5" s="688"/>
      <c r="Q5" s="390"/>
      <c r="R5" s="390"/>
      <c r="S5" s="390"/>
      <c r="T5" s="390"/>
      <c r="U5" s="390"/>
      <c r="V5" s="390"/>
      <c r="W5" s="390"/>
      <c r="X5" s="390"/>
      <c r="Y5" s="390"/>
      <c r="Z5" s="390"/>
      <c r="AA5" s="390"/>
      <c r="AB5" s="390"/>
      <c r="AC5" s="390"/>
      <c r="AD5" s="390"/>
      <c r="AE5" s="390"/>
      <c r="AF5" s="390"/>
      <c r="AG5" s="390"/>
      <c r="AH5" s="390"/>
      <c r="AI5" s="390"/>
      <c r="AJ5" s="390"/>
      <c r="AK5" s="390"/>
      <c r="AL5" s="73"/>
      <c r="AM5" s="86"/>
      <c r="AV5" s="418"/>
      <c r="AW5" s="418"/>
      <c r="AX5" s="418"/>
      <c r="AY5" s="418"/>
      <c r="AZ5" s="418"/>
      <c r="BA5" s="418"/>
      <c r="BB5" s="418"/>
      <c r="BC5" s="418"/>
      <c r="BD5" s="418"/>
      <c r="BE5" s="418"/>
      <c r="BF5" s="418"/>
      <c r="BG5" s="418"/>
      <c r="BH5" s="418"/>
      <c r="BI5" s="418"/>
      <c r="BJ5" s="418"/>
      <c r="BK5" s="418"/>
      <c r="BL5" s="418"/>
      <c r="BM5" s="418"/>
      <c r="BN5" s="419"/>
      <c r="BO5" s="419"/>
      <c r="BP5" s="419"/>
      <c r="BQ5" s="418"/>
    </row>
    <row r="6" spans="1:183" s="19" customFormat="1" ht="18.75" x14ac:dyDescent="0.3">
      <c r="A6" s="80"/>
      <c r="B6" s="44"/>
      <c r="C6" s="44"/>
      <c r="D6" s="186">
        <v>18541000000</v>
      </c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389"/>
      <c r="P6" s="389"/>
      <c r="Q6" s="389"/>
      <c r="R6" s="389"/>
      <c r="S6" s="389"/>
      <c r="T6" s="389"/>
      <c r="U6" s="389"/>
      <c r="V6" s="389"/>
      <c r="W6" s="389"/>
      <c r="X6" s="389"/>
      <c r="Y6" s="389"/>
      <c r="Z6" s="389"/>
      <c r="AA6" s="101"/>
      <c r="AB6" s="76"/>
      <c r="AC6" s="31"/>
      <c r="AD6" s="76"/>
      <c r="AE6" s="76"/>
      <c r="AF6" s="3"/>
      <c r="AG6" s="3"/>
      <c r="AH6" s="34"/>
      <c r="AI6" s="34"/>
      <c r="AJ6" s="34"/>
      <c r="AK6" s="34"/>
      <c r="AM6" s="86"/>
      <c r="AV6" s="418"/>
      <c r="AW6" s="418"/>
      <c r="AX6" s="418"/>
      <c r="AY6" s="418"/>
      <c r="AZ6" s="418"/>
      <c r="BA6" s="418"/>
      <c r="BB6" s="418"/>
      <c r="BC6" s="418"/>
      <c r="BD6" s="418"/>
      <c r="BE6" s="418"/>
      <c r="BF6" s="418"/>
      <c r="BG6" s="418"/>
      <c r="BH6" s="418"/>
      <c r="BI6" s="418"/>
      <c r="BJ6" s="418"/>
      <c r="BK6" s="418"/>
      <c r="BL6" s="418"/>
      <c r="BM6" s="418"/>
      <c r="BN6" s="418"/>
      <c r="BO6" s="418"/>
      <c r="BP6" s="418"/>
      <c r="BQ6" s="418"/>
    </row>
    <row r="7" spans="1:183" s="19" customFormat="1" ht="14.45" customHeight="1" thickBot="1" x14ac:dyDescent="0.35">
      <c r="A7" s="80"/>
      <c r="B7" s="44"/>
      <c r="C7" s="44"/>
      <c r="D7" s="187" t="s">
        <v>293</v>
      </c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56" t="s">
        <v>262</v>
      </c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01"/>
      <c r="AB7" s="76"/>
      <c r="AC7" s="31"/>
      <c r="AD7" s="76"/>
      <c r="AE7" s="76"/>
      <c r="AF7" s="3"/>
      <c r="AG7" s="3"/>
      <c r="AH7" s="34"/>
      <c r="AJ7" s="34"/>
      <c r="AK7" s="34"/>
      <c r="AL7" s="156"/>
      <c r="AM7" s="86"/>
      <c r="AO7" s="683" t="s">
        <v>280</v>
      </c>
      <c r="AP7" s="683"/>
      <c r="AQ7" s="683"/>
      <c r="AR7" s="683"/>
      <c r="AS7" s="683"/>
      <c r="AT7" s="683"/>
      <c r="AU7" s="683"/>
      <c r="AV7" s="683"/>
      <c r="AW7" s="683"/>
      <c r="AX7" s="683"/>
      <c r="AY7" s="683"/>
      <c r="AZ7" s="683"/>
      <c r="BA7" s="683"/>
      <c r="BB7" s="683"/>
      <c r="BC7" s="683"/>
      <c r="BD7" s="683"/>
      <c r="BE7" s="683"/>
      <c r="BF7" s="683"/>
      <c r="BG7" s="683"/>
      <c r="BH7" s="683"/>
      <c r="BI7" s="683"/>
      <c r="BJ7" s="683"/>
      <c r="BK7" s="683"/>
      <c r="BL7" s="683"/>
      <c r="BM7" s="683"/>
      <c r="BN7" s="684" t="s">
        <v>281</v>
      </c>
      <c r="BO7" s="684"/>
      <c r="BP7" s="684"/>
      <c r="BQ7" s="418"/>
    </row>
    <row r="8" spans="1:183" s="54" customFormat="1" ht="21.75" customHeight="1" x14ac:dyDescent="0.25">
      <c r="A8" s="738" t="s">
        <v>294</v>
      </c>
      <c r="B8" s="738" t="s">
        <v>295</v>
      </c>
      <c r="C8" s="738" t="s">
        <v>296</v>
      </c>
      <c r="D8" s="717" t="s">
        <v>297</v>
      </c>
      <c r="E8" s="725" t="s">
        <v>396</v>
      </c>
      <c r="F8" s="726"/>
      <c r="G8" s="726"/>
      <c r="H8" s="726"/>
      <c r="I8" s="726"/>
      <c r="J8" s="726"/>
      <c r="K8" s="726"/>
      <c r="L8" s="726"/>
      <c r="M8" s="726"/>
      <c r="N8" s="726"/>
      <c r="O8" s="727"/>
      <c r="P8" s="725" t="s">
        <v>397</v>
      </c>
      <c r="Q8" s="726"/>
      <c r="R8" s="726"/>
      <c r="S8" s="726"/>
      <c r="T8" s="726"/>
      <c r="U8" s="726"/>
      <c r="V8" s="726"/>
      <c r="W8" s="726"/>
      <c r="X8" s="726"/>
      <c r="Y8" s="726"/>
      <c r="Z8" s="727"/>
      <c r="AA8" s="730" t="s">
        <v>400</v>
      </c>
      <c r="AB8" s="731"/>
      <c r="AC8" s="731"/>
      <c r="AD8" s="731"/>
      <c r="AE8" s="731"/>
      <c r="AF8" s="731"/>
      <c r="AG8" s="731"/>
      <c r="AH8" s="731"/>
      <c r="AI8" s="731"/>
      <c r="AJ8" s="731"/>
      <c r="AK8" s="732"/>
      <c r="AL8" s="762" t="s">
        <v>70</v>
      </c>
      <c r="AM8" s="718" t="s">
        <v>133</v>
      </c>
      <c r="AN8" s="718"/>
      <c r="AO8" s="741" t="s">
        <v>285</v>
      </c>
      <c r="AP8" s="742"/>
      <c r="AQ8" s="743"/>
      <c r="AR8" s="719" t="s">
        <v>272</v>
      </c>
      <c r="AS8" s="722" t="s">
        <v>483</v>
      </c>
      <c r="AT8" s="772" t="s">
        <v>413</v>
      </c>
      <c r="AU8" s="722" t="s">
        <v>287</v>
      </c>
      <c r="AV8" s="766" t="s">
        <v>273</v>
      </c>
      <c r="AW8" s="767"/>
      <c r="AX8" s="781" t="s">
        <v>506</v>
      </c>
      <c r="AY8" s="768" t="s">
        <v>414</v>
      </c>
      <c r="AZ8" s="768"/>
      <c r="BA8" s="768"/>
      <c r="BB8" s="768"/>
      <c r="BC8" s="768"/>
      <c r="BD8" s="775" t="s">
        <v>416</v>
      </c>
      <c r="BE8" s="719" t="s">
        <v>274</v>
      </c>
      <c r="BF8" s="765" t="s">
        <v>275</v>
      </c>
      <c r="BG8" s="765"/>
      <c r="BH8" s="765"/>
      <c r="BI8" s="765"/>
      <c r="BJ8" s="765"/>
      <c r="BK8" s="765"/>
      <c r="BL8" s="778" t="s">
        <v>421</v>
      </c>
      <c r="BM8" s="769" t="s">
        <v>277</v>
      </c>
      <c r="BN8" s="756" t="s">
        <v>417</v>
      </c>
      <c r="BO8" s="756" t="s">
        <v>128</v>
      </c>
      <c r="BP8" s="759" t="s">
        <v>129</v>
      </c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  <c r="CR8" s="55"/>
      <c r="CS8" s="55"/>
      <c r="CT8" s="55"/>
      <c r="CU8" s="55"/>
      <c r="CV8" s="55"/>
      <c r="CW8" s="55"/>
      <c r="CX8" s="55"/>
      <c r="CY8" s="55"/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Q8" s="55"/>
      <c r="DR8" s="55"/>
      <c r="DS8" s="55"/>
      <c r="DT8" s="55"/>
      <c r="DU8" s="55"/>
      <c r="DV8" s="55"/>
      <c r="DW8" s="55"/>
      <c r="DX8" s="55"/>
      <c r="DY8" s="55"/>
      <c r="DZ8" s="55"/>
      <c r="EA8" s="55"/>
      <c r="EB8" s="55"/>
      <c r="EC8" s="55"/>
      <c r="ED8" s="55"/>
      <c r="EE8" s="55"/>
      <c r="EF8" s="55"/>
      <c r="EG8" s="55"/>
      <c r="EH8" s="55"/>
      <c r="EI8" s="55"/>
      <c r="EJ8" s="55"/>
      <c r="EK8" s="55"/>
      <c r="EL8" s="55"/>
      <c r="EM8" s="55"/>
      <c r="EN8" s="55"/>
      <c r="EO8" s="55"/>
      <c r="EP8" s="55"/>
      <c r="EQ8" s="55"/>
      <c r="ER8" s="55"/>
      <c r="ES8" s="55"/>
      <c r="ET8" s="55"/>
      <c r="EU8" s="55"/>
      <c r="EV8" s="55"/>
      <c r="EW8" s="55"/>
      <c r="EX8" s="55"/>
      <c r="EY8" s="55"/>
      <c r="EZ8" s="55"/>
      <c r="FA8" s="55"/>
      <c r="FB8" s="55"/>
      <c r="FC8" s="55"/>
      <c r="FD8" s="55"/>
      <c r="FE8" s="55"/>
      <c r="FF8" s="55"/>
      <c r="FG8" s="55"/>
      <c r="FH8" s="55"/>
      <c r="FI8" s="55"/>
      <c r="FJ8" s="55"/>
      <c r="FK8" s="55"/>
      <c r="FL8" s="55"/>
      <c r="FM8" s="55"/>
      <c r="FN8" s="55"/>
      <c r="FO8" s="55"/>
      <c r="FP8" s="55"/>
      <c r="FQ8" s="55"/>
      <c r="FR8" s="55"/>
      <c r="FS8" s="55"/>
      <c r="FT8" s="55"/>
      <c r="FU8" s="55"/>
      <c r="FV8" s="55"/>
      <c r="FW8" s="55"/>
      <c r="FX8" s="55"/>
      <c r="FY8" s="55"/>
      <c r="FZ8" s="55"/>
    </row>
    <row r="9" spans="1:183" s="54" customFormat="1" ht="16.5" customHeight="1" x14ac:dyDescent="0.2">
      <c r="A9" s="739"/>
      <c r="B9" s="739"/>
      <c r="C9" s="739"/>
      <c r="D9" s="717"/>
      <c r="E9" s="728" t="s">
        <v>68</v>
      </c>
      <c r="F9" s="691"/>
      <c r="G9" s="691"/>
      <c r="H9" s="691"/>
      <c r="I9" s="691"/>
      <c r="J9" s="691" t="s">
        <v>69</v>
      </c>
      <c r="K9" s="691"/>
      <c r="L9" s="691"/>
      <c r="M9" s="691"/>
      <c r="N9" s="691"/>
      <c r="O9" s="729"/>
      <c r="P9" s="728" t="s">
        <v>68</v>
      </c>
      <c r="Q9" s="691"/>
      <c r="R9" s="691"/>
      <c r="S9" s="691"/>
      <c r="T9" s="691"/>
      <c r="U9" s="691" t="s">
        <v>69</v>
      </c>
      <c r="V9" s="691"/>
      <c r="W9" s="691"/>
      <c r="X9" s="691"/>
      <c r="Y9" s="691"/>
      <c r="Z9" s="729"/>
      <c r="AA9" s="728" t="s">
        <v>68</v>
      </c>
      <c r="AB9" s="691"/>
      <c r="AC9" s="691"/>
      <c r="AD9" s="691"/>
      <c r="AE9" s="691"/>
      <c r="AF9" s="691" t="s">
        <v>69</v>
      </c>
      <c r="AG9" s="691"/>
      <c r="AH9" s="691"/>
      <c r="AI9" s="691"/>
      <c r="AJ9" s="691"/>
      <c r="AK9" s="729"/>
      <c r="AL9" s="763"/>
      <c r="AM9" s="718"/>
      <c r="AN9" s="718"/>
      <c r="AO9" s="744"/>
      <c r="AP9" s="745"/>
      <c r="AQ9" s="746"/>
      <c r="AR9" s="720"/>
      <c r="AS9" s="723"/>
      <c r="AT9" s="773"/>
      <c r="AU9" s="720"/>
      <c r="AV9" s="767"/>
      <c r="AW9" s="767"/>
      <c r="AX9" s="782"/>
      <c r="AY9" s="768"/>
      <c r="AZ9" s="768"/>
      <c r="BA9" s="768"/>
      <c r="BB9" s="768"/>
      <c r="BC9" s="768"/>
      <c r="BD9" s="776"/>
      <c r="BE9" s="720"/>
      <c r="BF9" s="765"/>
      <c r="BG9" s="765"/>
      <c r="BH9" s="765"/>
      <c r="BI9" s="765"/>
      <c r="BJ9" s="765"/>
      <c r="BK9" s="765"/>
      <c r="BL9" s="779"/>
      <c r="BM9" s="770"/>
      <c r="BN9" s="757"/>
      <c r="BO9" s="757"/>
      <c r="BP9" s="760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  <c r="CD9" s="55"/>
      <c r="CE9" s="55"/>
      <c r="CF9" s="55"/>
      <c r="CG9" s="55"/>
      <c r="CH9" s="55"/>
      <c r="CI9" s="55"/>
      <c r="CJ9" s="55"/>
      <c r="CK9" s="55"/>
      <c r="CL9" s="55"/>
      <c r="CM9" s="55"/>
      <c r="CN9" s="55"/>
      <c r="CO9" s="55"/>
      <c r="CP9" s="55"/>
      <c r="CQ9" s="55"/>
      <c r="CR9" s="55"/>
      <c r="CS9" s="55"/>
      <c r="CT9" s="55"/>
      <c r="CU9" s="55"/>
      <c r="CV9" s="55"/>
      <c r="CW9" s="55"/>
      <c r="CX9" s="55"/>
      <c r="CY9" s="55"/>
      <c r="CZ9" s="55"/>
      <c r="DA9" s="55"/>
      <c r="DB9" s="55"/>
      <c r="DC9" s="55"/>
      <c r="DD9" s="55"/>
      <c r="DE9" s="55"/>
      <c r="DF9" s="55"/>
      <c r="DG9" s="55"/>
      <c r="DH9" s="55"/>
      <c r="DI9" s="55"/>
      <c r="DJ9" s="55"/>
      <c r="DK9" s="55"/>
      <c r="DL9" s="55"/>
      <c r="DM9" s="55"/>
      <c r="DN9" s="55"/>
      <c r="DO9" s="55"/>
      <c r="DP9" s="55"/>
      <c r="DQ9" s="55"/>
      <c r="DR9" s="55"/>
      <c r="DS9" s="55"/>
      <c r="DT9" s="55"/>
      <c r="DU9" s="55"/>
      <c r="DV9" s="55"/>
      <c r="DW9" s="55"/>
      <c r="DX9" s="55"/>
      <c r="DY9" s="55"/>
      <c r="DZ9" s="55"/>
      <c r="EA9" s="55"/>
      <c r="EB9" s="55"/>
      <c r="EC9" s="55"/>
      <c r="ED9" s="55"/>
      <c r="EE9" s="55"/>
      <c r="EF9" s="55"/>
      <c r="EG9" s="55"/>
      <c r="EH9" s="55"/>
      <c r="EI9" s="55"/>
      <c r="EJ9" s="55"/>
      <c r="EK9" s="55"/>
      <c r="EL9" s="55"/>
      <c r="EM9" s="55"/>
      <c r="EN9" s="55"/>
      <c r="EO9" s="55"/>
      <c r="EP9" s="55"/>
      <c r="EQ9" s="55"/>
      <c r="ER9" s="55"/>
      <c r="ES9" s="55"/>
      <c r="ET9" s="55"/>
      <c r="EU9" s="55"/>
      <c r="EV9" s="55"/>
      <c r="EW9" s="55"/>
      <c r="EX9" s="55"/>
      <c r="EY9" s="55"/>
      <c r="EZ9" s="55"/>
      <c r="FA9" s="55"/>
      <c r="FB9" s="55"/>
      <c r="FC9" s="55"/>
      <c r="FD9" s="55"/>
      <c r="FE9" s="55"/>
      <c r="FF9" s="55"/>
      <c r="FG9" s="55"/>
      <c r="FH9" s="55"/>
      <c r="FI9" s="55"/>
      <c r="FJ9" s="55"/>
      <c r="FK9" s="55"/>
      <c r="FL9" s="55"/>
      <c r="FM9" s="55"/>
      <c r="FN9" s="55"/>
      <c r="FO9" s="55"/>
      <c r="FP9" s="55"/>
      <c r="FQ9" s="55"/>
      <c r="FR9" s="55"/>
      <c r="FS9" s="55"/>
      <c r="FT9" s="55"/>
      <c r="FU9" s="55"/>
      <c r="FV9" s="55"/>
      <c r="FW9" s="55"/>
      <c r="FX9" s="55"/>
      <c r="FY9" s="55"/>
      <c r="FZ9" s="55"/>
    </row>
    <row r="10" spans="1:183" s="54" customFormat="1" ht="20.25" customHeight="1" x14ac:dyDescent="0.2">
      <c r="A10" s="739"/>
      <c r="B10" s="739"/>
      <c r="C10" s="739"/>
      <c r="D10" s="717"/>
      <c r="E10" s="728" t="s">
        <v>256</v>
      </c>
      <c r="F10" s="689" t="s">
        <v>71</v>
      </c>
      <c r="G10" s="686" t="s">
        <v>72</v>
      </c>
      <c r="H10" s="686"/>
      <c r="I10" s="690" t="s">
        <v>73</v>
      </c>
      <c r="J10" s="691" t="s">
        <v>256</v>
      </c>
      <c r="K10" s="686" t="s">
        <v>286</v>
      </c>
      <c r="L10" s="689" t="s">
        <v>71</v>
      </c>
      <c r="M10" s="686" t="s">
        <v>72</v>
      </c>
      <c r="N10" s="686"/>
      <c r="O10" s="687" t="s">
        <v>73</v>
      </c>
      <c r="P10" s="728" t="s">
        <v>256</v>
      </c>
      <c r="Q10" s="689" t="s">
        <v>71</v>
      </c>
      <c r="R10" s="686" t="s">
        <v>72</v>
      </c>
      <c r="S10" s="686"/>
      <c r="T10" s="690" t="s">
        <v>73</v>
      </c>
      <c r="U10" s="691" t="s">
        <v>256</v>
      </c>
      <c r="V10" s="686" t="s">
        <v>398</v>
      </c>
      <c r="W10" s="689" t="s">
        <v>71</v>
      </c>
      <c r="X10" s="686" t="s">
        <v>72</v>
      </c>
      <c r="Y10" s="686"/>
      <c r="Z10" s="687" t="s">
        <v>73</v>
      </c>
      <c r="AA10" s="750" t="s">
        <v>256</v>
      </c>
      <c r="AB10" s="692" t="s">
        <v>71</v>
      </c>
      <c r="AC10" s="694" t="s">
        <v>72</v>
      </c>
      <c r="AD10" s="695"/>
      <c r="AE10" s="696" t="s">
        <v>73</v>
      </c>
      <c r="AF10" s="698" t="s">
        <v>256</v>
      </c>
      <c r="AG10" s="700" t="s">
        <v>286</v>
      </c>
      <c r="AH10" s="692" t="s">
        <v>71</v>
      </c>
      <c r="AI10" s="694" t="s">
        <v>72</v>
      </c>
      <c r="AJ10" s="695"/>
      <c r="AK10" s="754" t="s">
        <v>73</v>
      </c>
      <c r="AL10" s="763"/>
      <c r="AM10" s="718"/>
      <c r="AN10" s="718"/>
      <c r="AO10" s="747"/>
      <c r="AP10" s="748"/>
      <c r="AQ10" s="749"/>
      <c r="AR10" s="720"/>
      <c r="AS10" s="723"/>
      <c r="AT10" s="773"/>
      <c r="AU10" s="720"/>
      <c r="AV10" s="767"/>
      <c r="AW10" s="767"/>
      <c r="AX10" s="782"/>
      <c r="AY10" s="768"/>
      <c r="AZ10" s="768"/>
      <c r="BA10" s="768"/>
      <c r="BB10" s="768"/>
      <c r="BC10" s="768"/>
      <c r="BD10" s="776"/>
      <c r="BE10" s="720"/>
      <c r="BF10" s="765"/>
      <c r="BG10" s="765"/>
      <c r="BH10" s="765"/>
      <c r="BI10" s="765"/>
      <c r="BJ10" s="765"/>
      <c r="BK10" s="765"/>
      <c r="BL10" s="779"/>
      <c r="BM10" s="770"/>
      <c r="BN10" s="757"/>
      <c r="BO10" s="757"/>
      <c r="BP10" s="760"/>
      <c r="BQ10" s="55"/>
      <c r="BR10" s="55"/>
      <c r="BS10" s="55"/>
      <c r="BT10" s="55"/>
      <c r="BU10" s="55"/>
      <c r="BV10" s="55"/>
      <c r="BW10" s="55"/>
      <c r="BX10" s="55"/>
      <c r="BY10" s="55"/>
      <c r="BZ10" s="55"/>
      <c r="CA10" s="55"/>
      <c r="CB10" s="55"/>
      <c r="CC10" s="55"/>
      <c r="CD10" s="55"/>
      <c r="CE10" s="55"/>
      <c r="CF10" s="55"/>
      <c r="CG10" s="55"/>
      <c r="CH10" s="55"/>
      <c r="CI10" s="55"/>
      <c r="CJ10" s="55"/>
      <c r="CK10" s="55"/>
      <c r="CL10" s="55"/>
      <c r="CM10" s="55"/>
      <c r="CN10" s="55"/>
      <c r="CO10" s="55"/>
      <c r="CP10" s="55"/>
      <c r="CQ10" s="55"/>
      <c r="CR10" s="55"/>
      <c r="CS10" s="55"/>
      <c r="CT10" s="55"/>
      <c r="CU10" s="55"/>
      <c r="CV10" s="55"/>
      <c r="CW10" s="55"/>
      <c r="CX10" s="55"/>
      <c r="CY10" s="55"/>
      <c r="CZ10" s="55"/>
      <c r="DA10" s="55"/>
      <c r="DB10" s="55"/>
      <c r="DC10" s="55"/>
      <c r="DD10" s="55"/>
      <c r="DE10" s="55"/>
      <c r="DF10" s="55"/>
      <c r="DG10" s="55"/>
      <c r="DH10" s="55"/>
      <c r="DI10" s="55"/>
      <c r="DJ10" s="55"/>
      <c r="DK10" s="55"/>
      <c r="DL10" s="55"/>
      <c r="DM10" s="55"/>
      <c r="DN10" s="55"/>
      <c r="DO10" s="55"/>
      <c r="DP10" s="55"/>
      <c r="DQ10" s="55"/>
      <c r="DR10" s="55"/>
      <c r="DS10" s="55"/>
      <c r="DT10" s="55"/>
      <c r="DU10" s="55"/>
      <c r="DV10" s="55"/>
      <c r="DW10" s="55"/>
      <c r="DX10" s="55"/>
      <c r="DY10" s="55"/>
      <c r="DZ10" s="55"/>
      <c r="EA10" s="55"/>
      <c r="EB10" s="55"/>
      <c r="EC10" s="55"/>
      <c r="ED10" s="55"/>
      <c r="EE10" s="55"/>
      <c r="EF10" s="55"/>
      <c r="EG10" s="55"/>
      <c r="EH10" s="55"/>
      <c r="EI10" s="55"/>
      <c r="EJ10" s="55"/>
      <c r="EK10" s="55"/>
      <c r="EL10" s="55"/>
      <c r="EM10" s="55"/>
      <c r="EN10" s="55"/>
      <c r="EO10" s="55"/>
      <c r="EP10" s="55"/>
      <c r="EQ10" s="55"/>
      <c r="ER10" s="55"/>
      <c r="ES10" s="55"/>
      <c r="ET10" s="55"/>
      <c r="EU10" s="55"/>
      <c r="EV10" s="55"/>
      <c r="EW10" s="55"/>
      <c r="EX10" s="55"/>
      <c r="EY10" s="55"/>
      <c r="EZ10" s="55"/>
      <c r="FA10" s="55"/>
      <c r="FB10" s="55"/>
      <c r="FC10" s="55"/>
      <c r="FD10" s="55"/>
      <c r="FE10" s="55"/>
      <c r="FF10" s="55"/>
      <c r="FG10" s="55"/>
      <c r="FH10" s="55"/>
      <c r="FI10" s="55"/>
      <c r="FJ10" s="55"/>
      <c r="FK10" s="55"/>
      <c r="FL10" s="55"/>
      <c r="FM10" s="55"/>
      <c r="FN10" s="55"/>
      <c r="FO10" s="55"/>
      <c r="FP10" s="55"/>
      <c r="FQ10" s="55"/>
      <c r="FR10" s="55"/>
      <c r="FS10" s="55"/>
      <c r="FT10" s="55"/>
      <c r="FU10" s="55"/>
      <c r="FV10" s="55"/>
      <c r="FW10" s="55"/>
      <c r="FX10" s="55"/>
      <c r="FY10" s="55"/>
      <c r="FZ10" s="55"/>
    </row>
    <row r="11" spans="1:183" s="54" customFormat="1" ht="38.25" x14ac:dyDescent="0.2">
      <c r="A11" s="740"/>
      <c r="B11" s="740"/>
      <c r="C11" s="740"/>
      <c r="D11" s="717"/>
      <c r="E11" s="728"/>
      <c r="F11" s="689"/>
      <c r="G11" s="386" t="s">
        <v>74</v>
      </c>
      <c r="H11" s="386" t="s">
        <v>75</v>
      </c>
      <c r="I11" s="690"/>
      <c r="J11" s="691"/>
      <c r="K11" s="686"/>
      <c r="L11" s="689"/>
      <c r="M11" s="386" t="s">
        <v>74</v>
      </c>
      <c r="N11" s="387" t="s">
        <v>75</v>
      </c>
      <c r="O11" s="687"/>
      <c r="P11" s="728"/>
      <c r="Q11" s="689"/>
      <c r="R11" s="386" t="s">
        <v>74</v>
      </c>
      <c r="S11" s="386" t="s">
        <v>75</v>
      </c>
      <c r="T11" s="690"/>
      <c r="U11" s="691"/>
      <c r="V11" s="686"/>
      <c r="W11" s="689"/>
      <c r="X11" s="386" t="s">
        <v>74</v>
      </c>
      <c r="Y11" s="387" t="s">
        <v>75</v>
      </c>
      <c r="Z11" s="687"/>
      <c r="AA11" s="751"/>
      <c r="AB11" s="693"/>
      <c r="AC11" s="386" t="s">
        <v>74</v>
      </c>
      <c r="AD11" s="386" t="s">
        <v>75</v>
      </c>
      <c r="AE11" s="697"/>
      <c r="AF11" s="699"/>
      <c r="AG11" s="701"/>
      <c r="AH11" s="693"/>
      <c r="AI11" s="386" t="s">
        <v>74</v>
      </c>
      <c r="AJ11" s="387" t="s">
        <v>75</v>
      </c>
      <c r="AK11" s="755"/>
      <c r="AL11" s="764"/>
      <c r="AM11" s="424" t="s">
        <v>153</v>
      </c>
      <c r="AN11" s="425" t="s">
        <v>154</v>
      </c>
      <c r="AO11" s="162" t="s">
        <v>276</v>
      </c>
      <c r="AP11" s="162"/>
      <c r="AQ11" s="162"/>
      <c r="AR11" s="721"/>
      <c r="AS11" s="724"/>
      <c r="AT11" s="774"/>
      <c r="AU11" s="721"/>
      <c r="AV11" s="162" t="s">
        <v>279</v>
      </c>
      <c r="AW11" s="412" t="s">
        <v>278</v>
      </c>
      <c r="AX11" s="783"/>
      <c r="AY11" s="162" t="s">
        <v>276</v>
      </c>
      <c r="AZ11" s="162"/>
      <c r="BA11" s="162"/>
      <c r="BB11" s="162"/>
      <c r="BC11" s="162"/>
      <c r="BD11" s="777"/>
      <c r="BE11" s="721"/>
      <c r="BF11" s="162" t="s">
        <v>276</v>
      </c>
      <c r="BG11" s="162" t="s">
        <v>263</v>
      </c>
      <c r="BH11" s="162" t="s">
        <v>264</v>
      </c>
      <c r="BI11" s="499" t="s">
        <v>420</v>
      </c>
      <c r="BJ11" s="162"/>
      <c r="BK11" s="162"/>
      <c r="BL11" s="780"/>
      <c r="BM11" s="771"/>
      <c r="BN11" s="758"/>
      <c r="BO11" s="758"/>
      <c r="BP11" s="761"/>
      <c r="BQ11" s="55"/>
      <c r="BR11" s="55"/>
      <c r="BS11" s="55"/>
      <c r="BT11" s="55"/>
      <c r="BU11" s="55"/>
      <c r="BV11" s="55"/>
      <c r="BW11" s="55"/>
      <c r="BX11" s="55"/>
      <c r="BY11" s="55"/>
      <c r="BZ11" s="55"/>
      <c r="CA11" s="55"/>
      <c r="CB11" s="55"/>
      <c r="CC11" s="55"/>
      <c r="CD11" s="55"/>
      <c r="CE11" s="55"/>
      <c r="CF11" s="55"/>
      <c r="CG11" s="55"/>
      <c r="CH11" s="55"/>
      <c r="CI11" s="55"/>
      <c r="CJ11" s="55"/>
      <c r="CK11" s="55"/>
      <c r="CL11" s="55"/>
      <c r="CM11" s="55"/>
      <c r="CN11" s="55"/>
      <c r="CO11" s="55"/>
      <c r="CP11" s="55"/>
      <c r="CQ11" s="55"/>
      <c r="CR11" s="55"/>
      <c r="CS11" s="55"/>
      <c r="CT11" s="55"/>
      <c r="CU11" s="55"/>
      <c r="CV11" s="55"/>
      <c r="CW11" s="55"/>
      <c r="CX11" s="55"/>
      <c r="CY11" s="55"/>
      <c r="CZ11" s="55"/>
      <c r="DA11" s="55"/>
      <c r="DB11" s="55"/>
      <c r="DC11" s="55"/>
      <c r="DD11" s="55"/>
      <c r="DE11" s="55"/>
      <c r="DF11" s="55"/>
      <c r="DG11" s="55"/>
      <c r="DH11" s="55"/>
      <c r="DI11" s="55"/>
      <c r="DJ11" s="55"/>
      <c r="DK11" s="55"/>
      <c r="DL11" s="55"/>
      <c r="DM11" s="55"/>
      <c r="DN11" s="55"/>
      <c r="DO11" s="55"/>
      <c r="DP11" s="55"/>
      <c r="DQ11" s="55"/>
      <c r="DR11" s="55"/>
      <c r="DS11" s="55"/>
      <c r="DT11" s="55"/>
      <c r="DU11" s="55"/>
      <c r="DV11" s="55"/>
      <c r="DW11" s="55"/>
      <c r="DX11" s="55"/>
      <c r="DY11" s="55"/>
      <c r="DZ11" s="55"/>
      <c r="EA11" s="55"/>
      <c r="EB11" s="55"/>
      <c r="EC11" s="55"/>
      <c r="ED11" s="55"/>
      <c r="EE11" s="55"/>
      <c r="EF11" s="55"/>
      <c r="EG11" s="55"/>
      <c r="EH11" s="55"/>
      <c r="EI11" s="55"/>
      <c r="EJ11" s="55"/>
      <c r="EK11" s="55"/>
      <c r="EL11" s="55"/>
      <c r="EM11" s="55"/>
      <c r="EN11" s="55"/>
      <c r="EO11" s="55"/>
      <c r="EP11" s="55"/>
      <c r="EQ11" s="55"/>
      <c r="ER11" s="55"/>
      <c r="ES11" s="55"/>
      <c r="ET11" s="55"/>
      <c r="EU11" s="55"/>
      <c r="EV11" s="55"/>
      <c r="EW11" s="55"/>
      <c r="EX11" s="55"/>
      <c r="EY11" s="55"/>
      <c r="EZ11" s="55"/>
      <c r="FA11" s="55"/>
      <c r="FB11" s="55"/>
      <c r="FC11" s="55"/>
      <c r="FD11" s="55"/>
      <c r="FE11" s="55"/>
      <c r="FF11" s="55"/>
      <c r="FG11" s="55"/>
      <c r="FH11" s="55"/>
      <c r="FI11" s="55"/>
      <c r="FJ11" s="55"/>
      <c r="FK11" s="55"/>
      <c r="FL11" s="55"/>
      <c r="FM11" s="55"/>
      <c r="FN11" s="55"/>
      <c r="FO11" s="55"/>
      <c r="FP11" s="55"/>
      <c r="FQ11" s="55"/>
      <c r="FR11" s="55"/>
      <c r="FS11" s="55"/>
      <c r="FT11" s="55"/>
      <c r="FU11" s="55"/>
      <c r="FV11" s="55"/>
      <c r="FW11" s="55"/>
      <c r="FX11" s="55"/>
      <c r="FY11" s="55"/>
      <c r="FZ11" s="55"/>
      <c r="GA11" s="55"/>
    </row>
    <row r="12" spans="1:183" s="113" customFormat="1" ht="25.5" x14ac:dyDescent="0.2">
      <c r="A12" s="124" t="s">
        <v>217</v>
      </c>
      <c r="B12" s="125"/>
      <c r="C12" s="125"/>
      <c r="D12" s="433" t="s">
        <v>109</v>
      </c>
      <c r="E12" s="457">
        <v>33063143</v>
      </c>
      <c r="F12" s="234">
        <v>33063143</v>
      </c>
      <c r="G12" s="234">
        <v>14557762</v>
      </c>
      <c r="H12" s="234">
        <v>751880</v>
      </c>
      <c r="I12" s="234">
        <v>0</v>
      </c>
      <c r="J12" s="234">
        <v>1745966</v>
      </c>
      <c r="K12" s="234">
        <v>1720966</v>
      </c>
      <c r="L12" s="234">
        <v>104940</v>
      </c>
      <c r="M12" s="234">
        <v>0</v>
      </c>
      <c r="N12" s="234">
        <v>0</v>
      </c>
      <c r="O12" s="458">
        <v>1641026</v>
      </c>
      <c r="P12" s="520">
        <f t="shared" ref="P12:Z12" si="0">SUM(P13)</f>
        <v>463205</v>
      </c>
      <c r="Q12" s="126">
        <f t="shared" si="0"/>
        <v>463205</v>
      </c>
      <c r="R12" s="126">
        <f t="shared" si="0"/>
        <v>0</v>
      </c>
      <c r="S12" s="126">
        <f t="shared" si="0"/>
        <v>0</v>
      </c>
      <c r="T12" s="126">
        <f t="shared" si="0"/>
        <v>0</v>
      </c>
      <c r="U12" s="126">
        <f t="shared" si="0"/>
        <v>-350000</v>
      </c>
      <c r="V12" s="126">
        <f t="shared" si="0"/>
        <v>-350000</v>
      </c>
      <c r="W12" s="126">
        <f t="shared" si="0"/>
        <v>0</v>
      </c>
      <c r="X12" s="126">
        <f t="shared" si="0"/>
        <v>0</v>
      </c>
      <c r="Y12" s="126">
        <f t="shared" si="0"/>
        <v>0</v>
      </c>
      <c r="Z12" s="521">
        <f t="shared" si="0"/>
        <v>-350000</v>
      </c>
      <c r="AA12" s="520">
        <f>SUM(AA13)</f>
        <v>33526348</v>
      </c>
      <c r="AB12" s="234">
        <f t="shared" ref="AB12:AL12" si="1">SUM(AB13)</f>
        <v>33526348</v>
      </c>
      <c r="AC12" s="234">
        <f t="shared" si="1"/>
        <v>14557762</v>
      </c>
      <c r="AD12" s="234">
        <f t="shared" si="1"/>
        <v>751880</v>
      </c>
      <c r="AE12" s="234">
        <f t="shared" si="1"/>
        <v>0</v>
      </c>
      <c r="AF12" s="234">
        <f t="shared" si="1"/>
        <v>1395966</v>
      </c>
      <c r="AG12" s="234">
        <f t="shared" si="1"/>
        <v>1370966</v>
      </c>
      <c r="AH12" s="234">
        <f t="shared" si="1"/>
        <v>104940</v>
      </c>
      <c r="AI12" s="234">
        <f t="shared" si="1"/>
        <v>0</v>
      </c>
      <c r="AJ12" s="234">
        <f t="shared" si="1"/>
        <v>0</v>
      </c>
      <c r="AK12" s="234">
        <f t="shared" si="1"/>
        <v>1291026</v>
      </c>
      <c r="AL12" s="458">
        <f t="shared" si="1"/>
        <v>34922314</v>
      </c>
      <c r="AM12" s="426">
        <f t="shared" ref="AM12:AM22" si="2">SUM(AA12-AO12-AR12-AS12-AU12-AV12-AY12-AZ12-BA12-BC12-BE12-BF12-BG12-BK12-BM12-AP12-AQ12-BH12-BI12-BJ12-BB12-BD12-AT12-BL12)</f>
        <v>0</v>
      </c>
      <c r="AN12" s="427">
        <f t="shared" ref="AN12:AN18" si="3">SUM(AF12-AW12-BN12-BO12-BP12)</f>
        <v>0</v>
      </c>
      <c r="AO12" s="126">
        <f t="shared" ref="AO12:BK12" si="4">SUM(AO13)</f>
        <v>0</v>
      </c>
      <c r="AP12" s="126"/>
      <c r="AQ12" s="126"/>
      <c r="AR12" s="126">
        <f t="shared" si="4"/>
        <v>0</v>
      </c>
      <c r="AS12" s="126">
        <f t="shared" si="4"/>
        <v>1747516</v>
      </c>
      <c r="AT12" s="126">
        <f t="shared" si="4"/>
        <v>981536</v>
      </c>
      <c r="AU12" s="126">
        <f t="shared" si="4"/>
        <v>0</v>
      </c>
      <c r="AV12" s="126">
        <f t="shared" si="4"/>
        <v>0</v>
      </c>
      <c r="AW12" s="413">
        <f t="shared" si="4"/>
        <v>0</v>
      </c>
      <c r="AX12" s="636"/>
      <c r="AY12" s="126">
        <f t="shared" si="4"/>
        <v>0</v>
      </c>
      <c r="AZ12" s="126">
        <f t="shared" si="4"/>
        <v>0</v>
      </c>
      <c r="BA12" s="126">
        <f t="shared" si="4"/>
        <v>0</v>
      </c>
      <c r="BB12" s="126">
        <f t="shared" si="4"/>
        <v>0</v>
      </c>
      <c r="BC12" s="126">
        <f t="shared" si="4"/>
        <v>0</v>
      </c>
      <c r="BD12" s="126"/>
      <c r="BE12" s="126">
        <f t="shared" si="4"/>
        <v>0</v>
      </c>
      <c r="BF12" s="126">
        <f t="shared" si="4"/>
        <v>0</v>
      </c>
      <c r="BG12" s="126">
        <f t="shared" si="4"/>
        <v>50000</v>
      </c>
      <c r="BH12" s="126">
        <f t="shared" si="4"/>
        <v>18205</v>
      </c>
      <c r="BI12" s="126">
        <f t="shared" si="4"/>
        <v>21860</v>
      </c>
      <c r="BJ12" s="126">
        <f t="shared" si="4"/>
        <v>0</v>
      </c>
      <c r="BK12" s="126">
        <f t="shared" si="4"/>
        <v>0</v>
      </c>
      <c r="BL12" s="126"/>
      <c r="BM12" s="164">
        <f t="shared" ref="BM12:BM29" si="5">SUM(AA12-AO12-AR12-AS12-AU12-AV12-AY12-AZ12-BA12-BC12-BE12-BF12-BG12-BK12-AP12-AQ12-BH12-BI12-BJ12-BB12-AT12-BD12)</f>
        <v>30707231</v>
      </c>
      <c r="BN12" s="399"/>
      <c r="BO12" s="399"/>
      <c r="BP12" s="399">
        <f t="shared" ref="BP12:BP18" si="6">SUM(AF12-AW12-BN12)</f>
        <v>1395966</v>
      </c>
      <c r="BQ12" s="380"/>
    </row>
    <row r="13" spans="1:183" s="112" customFormat="1" ht="25.5" x14ac:dyDescent="0.2">
      <c r="A13" s="50" t="s">
        <v>218</v>
      </c>
      <c r="B13" s="51"/>
      <c r="C13" s="51"/>
      <c r="D13" s="434" t="s">
        <v>109</v>
      </c>
      <c r="E13" s="459">
        <v>33063143</v>
      </c>
      <c r="F13" s="235">
        <v>33063143</v>
      </c>
      <c r="G13" s="235">
        <v>14557762</v>
      </c>
      <c r="H13" s="235">
        <v>751880</v>
      </c>
      <c r="I13" s="235">
        <v>0</v>
      </c>
      <c r="J13" s="235">
        <v>1745966</v>
      </c>
      <c r="K13" s="235">
        <v>1720966</v>
      </c>
      <c r="L13" s="235">
        <v>104940</v>
      </c>
      <c r="M13" s="235">
        <v>0</v>
      </c>
      <c r="N13" s="235">
        <v>0</v>
      </c>
      <c r="O13" s="460">
        <v>1641026</v>
      </c>
      <c r="P13" s="522">
        <f t="shared" ref="P13:Z13" si="7">SUM(P14:P29)</f>
        <v>463205</v>
      </c>
      <c r="Q13" s="96">
        <f t="shared" si="7"/>
        <v>463205</v>
      </c>
      <c r="R13" s="96">
        <f t="shared" si="7"/>
        <v>0</v>
      </c>
      <c r="S13" s="96">
        <f t="shared" si="7"/>
        <v>0</v>
      </c>
      <c r="T13" s="96">
        <f t="shared" si="7"/>
        <v>0</v>
      </c>
      <c r="U13" s="96">
        <f t="shared" si="7"/>
        <v>-350000</v>
      </c>
      <c r="V13" s="96">
        <f t="shared" si="7"/>
        <v>-350000</v>
      </c>
      <c r="W13" s="96">
        <f t="shared" si="7"/>
        <v>0</v>
      </c>
      <c r="X13" s="96">
        <f t="shared" si="7"/>
        <v>0</v>
      </c>
      <c r="Y13" s="96">
        <f t="shared" si="7"/>
        <v>0</v>
      </c>
      <c r="Z13" s="523">
        <f t="shared" si="7"/>
        <v>-350000</v>
      </c>
      <c r="AA13" s="522">
        <f>SUM(AA14:AA29)</f>
        <v>33526348</v>
      </c>
      <c r="AB13" s="235">
        <f t="shared" ref="AB13:AL13" si="8">SUM(AB14:AB29)</f>
        <v>33526348</v>
      </c>
      <c r="AC13" s="235">
        <f t="shared" si="8"/>
        <v>14557762</v>
      </c>
      <c r="AD13" s="235">
        <f t="shared" si="8"/>
        <v>751880</v>
      </c>
      <c r="AE13" s="235">
        <f t="shared" si="8"/>
        <v>0</v>
      </c>
      <c r="AF13" s="235">
        <f t="shared" si="8"/>
        <v>1395966</v>
      </c>
      <c r="AG13" s="235">
        <f t="shared" si="8"/>
        <v>1370966</v>
      </c>
      <c r="AH13" s="235">
        <f t="shared" si="8"/>
        <v>104940</v>
      </c>
      <c r="AI13" s="235">
        <f t="shared" si="8"/>
        <v>0</v>
      </c>
      <c r="AJ13" s="235">
        <f t="shared" si="8"/>
        <v>0</v>
      </c>
      <c r="AK13" s="235">
        <f t="shared" si="8"/>
        <v>1291026</v>
      </c>
      <c r="AL13" s="460">
        <f t="shared" si="8"/>
        <v>34922314</v>
      </c>
      <c r="AM13" s="426">
        <f t="shared" si="2"/>
        <v>0</v>
      </c>
      <c r="AN13" s="427">
        <f t="shared" si="3"/>
        <v>0</v>
      </c>
      <c r="AO13" s="96">
        <f t="shared" ref="AO13:BK13" si="9">SUM(AO14:AO29)</f>
        <v>0</v>
      </c>
      <c r="AP13" s="96"/>
      <c r="AQ13" s="96"/>
      <c r="AR13" s="96">
        <f t="shared" si="9"/>
        <v>0</v>
      </c>
      <c r="AS13" s="96">
        <f t="shared" si="9"/>
        <v>1747516</v>
      </c>
      <c r="AT13" s="96">
        <f t="shared" ref="AT13:AV13" si="10">SUM(AT14:AT29)</f>
        <v>981536</v>
      </c>
      <c r="AU13" s="96">
        <f t="shared" si="10"/>
        <v>0</v>
      </c>
      <c r="AV13" s="96">
        <f t="shared" si="10"/>
        <v>0</v>
      </c>
      <c r="AW13" s="399">
        <f t="shared" si="9"/>
        <v>0</v>
      </c>
      <c r="AX13" s="637"/>
      <c r="AY13" s="96">
        <f t="shared" si="9"/>
        <v>0</v>
      </c>
      <c r="AZ13" s="96">
        <f t="shared" si="9"/>
        <v>0</v>
      </c>
      <c r="BA13" s="96">
        <f t="shared" si="9"/>
        <v>0</v>
      </c>
      <c r="BB13" s="96">
        <f t="shared" si="9"/>
        <v>0</v>
      </c>
      <c r="BC13" s="96">
        <f t="shared" si="9"/>
        <v>0</v>
      </c>
      <c r="BD13" s="96"/>
      <c r="BE13" s="96">
        <f t="shared" si="9"/>
        <v>0</v>
      </c>
      <c r="BF13" s="96">
        <f t="shared" si="9"/>
        <v>0</v>
      </c>
      <c r="BG13" s="96">
        <f t="shared" si="9"/>
        <v>50000</v>
      </c>
      <c r="BH13" s="96">
        <f t="shared" si="9"/>
        <v>18205</v>
      </c>
      <c r="BI13" s="96">
        <f t="shared" si="9"/>
        <v>21860</v>
      </c>
      <c r="BJ13" s="96">
        <f t="shared" si="9"/>
        <v>0</v>
      </c>
      <c r="BK13" s="96">
        <f t="shared" si="9"/>
        <v>0</v>
      </c>
      <c r="BL13" s="96"/>
      <c r="BM13" s="164">
        <f t="shared" si="5"/>
        <v>30707231</v>
      </c>
      <c r="BN13" s="399"/>
      <c r="BO13" s="399"/>
      <c r="BP13" s="399">
        <f t="shared" si="6"/>
        <v>1395966</v>
      </c>
      <c r="BQ13" s="381"/>
    </row>
    <row r="14" spans="1:183" s="77" customFormat="1" ht="16.899999999999999" customHeight="1" x14ac:dyDescent="0.2">
      <c r="A14" s="201" t="s">
        <v>219</v>
      </c>
      <c r="B14" s="158" t="s">
        <v>167</v>
      </c>
      <c r="C14" s="158" t="s">
        <v>76</v>
      </c>
      <c r="D14" s="435" t="s">
        <v>337</v>
      </c>
      <c r="E14" s="461">
        <v>19686890</v>
      </c>
      <c r="F14" s="232">
        <v>19686890</v>
      </c>
      <c r="G14" s="232">
        <v>14557762</v>
      </c>
      <c r="H14" s="232">
        <v>746280</v>
      </c>
      <c r="I14" s="232">
        <v>0</v>
      </c>
      <c r="J14" s="325">
        <v>5000</v>
      </c>
      <c r="K14" s="325">
        <v>0</v>
      </c>
      <c r="L14" s="325">
        <v>5000</v>
      </c>
      <c r="M14" s="232">
        <v>0</v>
      </c>
      <c r="N14" s="232">
        <v>0</v>
      </c>
      <c r="O14" s="462">
        <v>0</v>
      </c>
      <c r="P14" s="524">
        <f>SUM(Q14+T14)</f>
        <v>0</v>
      </c>
      <c r="Q14" s="525"/>
      <c r="R14" s="525"/>
      <c r="S14" s="525"/>
      <c r="T14" s="525"/>
      <c r="U14" s="491">
        <f t="shared" ref="U14" si="11">SUM(W14+Z14)</f>
        <v>0</v>
      </c>
      <c r="V14" s="525"/>
      <c r="W14" s="525"/>
      <c r="X14" s="525"/>
      <c r="Y14" s="525"/>
      <c r="Z14" s="526"/>
      <c r="AA14" s="524">
        <f>SUM(E14+P14)</f>
        <v>19686890</v>
      </c>
      <c r="AB14" s="232">
        <f t="shared" ref="AB14:AK14" si="12">SUM(F14+Q14)</f>
        <v>19686890</v>
      </c>
      <c r="AC14" s="232">
        <f t="shared" si="12"/>
        <v>14557762</v>
      </c>
      <c r="AD14" s="232">
        <f t="shared" si="12"/>
        <v>746280</v>
      </c>
      <c r="AE14" s="232">
        <f t="shared" si="12"/>
        <v>0</v>
      </c>
      <c r="AF14" s="232">
        <f t="shared" si="12"/>
        <v>5000</v>
      </c>
      <c r="AG14" s="232">
        <f t="shared" si="12"/>
        <v>0</v>
      </c>
      <c r="AH14" s="232">
        <f t="shared" si="12"/>
        <v>5000</v>
      </c>
      <c r="AI14" s="232">
        <f t="shared" si="12"/>
        <v>0</v>
      </c>
      <c r="AJ14" s="232">
        <f t="shared" si="12"/>
        <v>0</v>
      </c>
      <c r="AK14" s="232">
        <f t="shared" si="12"/>
        <v>0</v>
      </c>
      <c r="AL14" s="233">
        <f>SUM(AA14+AF14)</f>
        <v>19691890</v>
      </c>
      <c r="AM14" s="426">
        <f t="shared" si="2"/>
        <v>0</v>
      </c>
      <c r="AN14" s="427">
        <f t="shared" si="3"/>
        <v>0</v>
      </c>
      <c r="AO14" s="163"/>
      <c r="AP14" s="163"/>
      <c r="AQ14" s="163"/>
      <c r="AR14" s="163"/>
      <c r="AS14" s="163"/>
      <c r="AT14" s="163"/>
      <c r="AU14" s="163"/>
      <c r="AV14" s="163"/>
      <c r="AW14" s="398"/>
      <c r="AX14" s="638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  <c r="BI14" s="163"/>
      <c r="BJ14" s="163"/>
      <c r="BK14" s="163"/>
      <c r="BL14" s="163"/>
      <c r="BM14" s="164">
        <f t="shared" si="5"/>
        <v>19686890</v>
      </c>
      <c r="BN14" s="399"/>
      <c r="BO14" s="399"/>
      <c r="BP14" s="399">
        <f t="shared" si="6"/>
        <v>5000</v>
      </c>
      <c r="BQ14" s="383" t="s">
        <v>447</v>
      </c>
    </row>
    <row r="15" spans="1:183" s="77" customFormat="1" x14ac:dyDescent="0.2">
      <c r="A15" s="201" t="s">
        <v>220</v>
      </c>
      <c r="B15" s="158" t="s">
        <v>107</v>
      </c>
      <c r="C15" s="158" t="s">
        <v>89</v>
      </c>
      <c r="D15" s="436" t="s">
        <v>198</v>
      </c>
      <c r="E15" s="461">
        <v>235000</v>
      </c>
      <c r="F15" s="232">
        <v>235000</v>
      </c>
      <c r="G15" s="232">
        <v>0</v>
      </c>
      <c r="H15" s="232">
        <v>0</v>
      </c>
      <c r="I15" s="232">
        <v>0</v>
      </c>
      <c r="J15" s="325">
        <v>0</v>
      </c>
      <c r="K15" s="325">
        <v>0</v>
      </c>
      <c r="L15" s="325">
        <v>0</v>
      </c>
      <c r="M15" s="232">
        <v>0</v>
      </c>
      <c r="N15" s="232">
        <v>0</v>
      </c>
      <c r="O15" s="462">
        <v>0</v>
      </c>
      <c r="P15" s="524">
        <f t="shared" ref="P15:P29" si="13">SUM(Q15+T15)</f>
        <v>0</v>
      </c>
      <c r="Q15" s="525"/>
      <c r="R15" s="525"/>
      <c r="S15" s="525"/>
      <c r="T15" s="525"/>
      <c r="U15" s="491">
        <f t="shared" ref="U15:U29" si="14">SUM(W15+Z15)</f>
        <v>0</v>
      </c>
      <c r="V15" s="527"/>
      <c r="W15" s="527"/>
      <c r="X15" s="527"/>
      <c r="Y15" s="527"/>
      <c r="Z15" s="528"/>
      <c r="AA15" s="524">
        <f t="shared" ref="AA15:AA29" si="15">SUM(E15+P15)</f>
        <v>235000</v>
      </c>
      <c r="AB15" s="232">
        <f t="shared" ref="AB15:AB29" si="16">SUM(F15+Q15)</f>
        <v>235000</v>
      </c>
      <c r="AC15" s="232">
        <f t="shared" ref="AC15:AC29" si="17">SUM(G15+R15)</f>
        <v>0</v>
      </c>
      <c r="AD15" s="232">
        <f t="shared" ref="AD15:AD29" si="18">SUM(H15+S15)</f>
        <v>0</v>
      </c>
      <c r="AE15" s="232">
        <f t="shared" ref="AE15:AE29" si="19">SUM(I15+T15)</f>
        <v>0</v>
      </c>
      <c r="AF15" s="232">
        <f t="shared" ref="AF15:AF29" si="20">SUM(J15+U15)</f>
        <v>0</v>
      </c>
      <c r="AG15" s="232">
        <f t="shared" ref="AG15:AG29" si="21">SUM(K15+V15)</f>
        <v>0</v>
      </c>
      <c r="AH15" s="232">
        <f t="shared" ref="AH15:AH29" si="22">SUM(L15+W15)</f>
        <v>0</v>
      </c>
      <c r="AI15" s="232">
        <f t="shared" ref="AI15:AI29" si="23">SUM(M15+X15)</f>
        <v>0</v>
      </c>
      <c r="AJ15" s="232">
        <f t="shared" ref="AJ15:AJ29" si="24">SUM(N15+Y15)</f>
        <v>0</v>
      </c>
      <c r="AK15" s="232">
        <f t="shared" ref="AK15:AK29" si="25">SUM(O15+Z15)</f>
        <v>0</v>
      </c>
      <c r="AL15" s="233">
        <f t="shared" ref="AL15:AL29" si="26">SUM(AA15+AF15)</f>
        <v>235000</v>
      </c>
      <c r="AM15" s="426">
        <f t="shared" si="2"/>
        <v>0</v>
      </c>
      <c r="AN15" s="427">
        <f t="shared" si="3"/>
        <v>0</v>
      </c>
      <c r="AO15" s="163"/>
      <c r="AP15" s="163"/>
      <c r="AQ15" s="163"/>
      <c r="AR15" s="163"/>
      <c r="AS15" s="163"/>
      <c r="AT15" s="163"/>
      <c r="AU15" s="163"/>
      <c r="AV15" s="163"/>
      <c r="AW15" s="398"/>
      <c r="AX15" s="638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  <c r="BI15" s="163"/>
      <c r="BJ15" s="163"/>
      <c r="BK15" s="163"/>
      <c r="BL15" s="163"/>
      <c r="BM15" s="164">
        <f t="shared" si="5"/>
        <v>235000</v>
      </c>
      <c r="BN15" s="399"/>
      <c r="BO15" s="399"/>
      <c r="BP15" s="399">
        <f t="shared" si="6"/>
        <v>0</v>
      </c>
      <c r="BQ15" s="382"/>
    </row>
    <row r="16" spans="1:183" s="77" customFormat="1" x14ac:dyDescent="0.2">
      <c r="A16" s="201" t="s">
        <v>363</v>
      </c>
      <c r="B16" s="158" t="s">
        <v>361</v>
      </c>
      <c r="C16" s="158" t="s">
        <v>85</v>
      </c>
      <c r="D16" s="436" t="s">
        <v>178</v>
      </c>
      <c r="E16" s="461">
        <v>28438</v>
      </c>
      <c r="F16" s="232">
        <v>28438</v>
      </c>
      <c r="G16" s="232">
        <v>0</v>
      </c>
      <c r="H16" s="232">
        <v>0</v>
      </c>
      <c r="I16" s="232">
        <v>0</v>
      </c>
      <c r="J16" s="232">
        <v>0</v>
      </c>
      <c r="K16" s="232">
        <v>0</v>
      </c>
      <c r="L16" s="232">
        <v>0</v>
      </c>
      <c r="M16" s="232">
        <v>0</v>
      </c>
      <c r="N16" s="232">
        <v>0</v>
      </c>
      <c r="O16" s="462">
        <v>0</v>
      </c>
      <c r="P16" s="524">
        <f t="shared" si="13"/>
        <v>0</v>
      </c>
      <c r="Q16" s="525"/>
      <c r="R16" s="525"/>
      <c r="S16" s="525"/>
      <c r="T16" s="525"/>
      <c r="U16" s="491">
        <f t="shared" si="14"/>
        <v>0</v>
      </c>
      <c r="V16" s="527"/>
      <c r="W16" s="527"/>
      <c r="X16" s="527"/>
      <c r="Y16" s="527"/>
      <c r="Z16" s="528"/>
      <c r="AA16" s="524">
        <f t="shared" si="15"/>
        <v>28438</v>
      </c>
      <c r="AB16" s="232">
        <f t="shared" si="16"/>
        <v>28438</v>
      </c>
      <c r="AC16" s="232">
        <f t="shared" si="17"/>
        <v>0</v>
      </c>
      <c r="AD16" s="232">
        <f t="shared" si="18"/>
        <v>0</v>
      </c>
      <c r="AE16" s="232">
        <f t="shared" si="19"/>
        <v>0</v>
      </c>
      <c r="AF16" s="232">
        <f t="shared" si="20"/>
        <v>0</v>
      </c>
      <c r="AG16" s="232">
        <f t="shared" si="21"/>
        <v>0</v>
      </c>
      <c r="AH16" s="232">
        <f t="shared" si="22"/>
        <v>0</v>
      </c>
      <c r="AI16" s="232">
        <f t="shared" si="23"/>
        <v>0</v>
      </c>
      <c r="AJ16" s="232">
        <f t="shared" si="24"/>
        <v>0</v>
      </c>
      <c r="AK16" s="232">
        <f t="shared" si="25"/>
        <v>0</v>
      </c>
      <c r="AL16" s="233">
        <f t="shared" si="26"/>
        <v>28438</v>
      </c>
      <c r="AM16" s="426">
        <f t="shared" si="2"/>
        <v>0</v>
      </c>
      <c r="AN16" s="427">
        <f t="shared" si="3"/>
        <v>0</v>
      </c>
      <c r="AO16" s="163"/>
      <c r="AP16" s="163"/>
      <c r="AQ16" s="163"/>
      <c r="AR16" s="163"/>
      <c r="AS16" s="163"/>
      <c r="AT16" s="163"/>
      <c r="AU16" s="163"/>
      <c r="AV16" s="163"/>
      <c r="AW16" s="398"/>
      <c r="AX16" s="638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  <c r="BI16" s="163"/>
      <c r="BJ16" s="163"/>
      <c r="BK16" s="163"/>
      <c r="BL16" s="163"/>
      <c r="BM16" s="164">
        <f t="shared" si="5"/>
        <v>28438</v>
      </c>
      <c r="BN16" s="399"/>
      <c r="BO16" s="399"/>
      <c r="BP16" s="399">
        <f t="shared" si="6"/>
        <v>0</v>
      </c>
      <c r="BQ16" s="383" t="s">
        <v>385</v>
      </c>
    </row>
    <row r="17" spans="1:69" s="77" customFormat="1" ht="12" customHeight="1" x14ac:dyDescent="0.2">
      <c r="A17" s="201" t="s">
        <v>221</v>
      </c>
      <c r="B17" s="158" t="s">
        <v>111</v>
      </c>
      <c r="C17" s="158" t="s">
        <v>86</v>
      </c>
      <c r="D17" s="437" t="s">
        <v>110</v>
      </c>
      <c r="E17" s="461">
        <v>6901896</v>
      </c>
      <c r="F17" s="232">
        <v>6901896</v>
      </c>
      <c r="G17" s="232">
        <v>0</v>
      </c>
      <c r="H17" s="232">
        <v>0</v>
      </c>
      <c r="I17" s="232">
        <v>0</v>
      </c>
      <c r="J17" s="232">
        <v>180000</v>
      </c>
      <c r="K17" s="231">
        <v>180000</v>
      </c>
      <c r="L17" s="232">
        <v>0</v>
      </c>
      <c r="M17" s="232">
        <v>0</v>
      </c>
      <c r="N17" s="232">
        <v>0</v>
      </c>
      <c r="O17" s="463">
        <v>180000</v>
      </c>
      <c r="P17" s="524">
        <f t="shared" si="13"/>
        <v>68205</v>
      </c>
      <c r="Q17" s="525">
        <v>68205</v>
      </c>
      <c r="R17" s="525"/>
      <c r="S17" s="525"/>
      <c r="T17" s="525"/>
      <c r="U17" s="491">
        <f t="shared" si="14"/>
        <v>0</v>
      </c>
      <c r="V17" s="529"/>
      <c r="W17" s="529"/>
      <c r="X17" s="529"/>
      <c r="Y17" s="529"/>
      <c r="Z17" s="530"/>
      <c r="AA17" s="524">
        <f t="shared" si="15"/>
        <v>6970101</v>
      </c>
      <c r="AB17" s="232">
        <f t="shared" si="16"/>
        <v>6970101</v>
      </c>
      <c r="AC17" s="232">
        <f t="shared" si="17"/>
        <v>0</v>
      </c>
      <c r="AD17" s="232">
        <f t="shared" si="18"/>
        <v>0</v>
      </c>
      <c r="AE17" s="232">
        <f t="shared" si="19"/>
        <v>0</v>
      </c>
      <c r="AF17" s="232">
        <f t="shared" si="20"/>
        <v>180000</v>
      </c>
      <c r="AG17" s="232">
        <f t="shared" si="21"/>
        <v>180000</v>
      </c>
      <c r="AH17" s="232">
        <f t="shared" si="22"/>
        <v>0</v>
      </c>
      <c r="AI17" s="232">
        <f t="shared" si="23"/>
        <v>0</v>
      </c>
      <c r="AJ17" s="232">
        <f t="shared" si="24"/>
        <v>0</v>
      </c>
      <c r="AK17" s="232">
        <f t="shared" si="25"/>
        <v>180000</v>
      </c>
      <c r="AL17" s="233">
        <f t="shared" si="26"/>
        <v>7150101</v>
      </c>
      <c r="AM17" s="426">
        <f t="shared" si="2"/>
        <v>0</v>
      </c>
      <c r="AN17" s="427">
        <f t="shared" si="3"/>
        <v>0</v>
      </c>
      <c r="AO17" s="163"/>
      <c r="AP17" s="163"/>
      <c r="AQ17" s="163"/>
      <c r="AR17" s="163"/>
      <c r="AS17" s="163"/>
      <c r="AT17" s="651">
        <v>79136</v>
      </c>
      <c r="AU17" s="163"/>
      <c r="AV17" s="163"/>
      <c r="AW17" s="398"/>
      <c r="AX17" s="638"/>
      <c r="AY17" s="163"/>
      <c r="AZ17" s="163"/>
      <c r="BA17" s="163"/>
      <c r="BB17" s="163"/>
      <c r="BC17" s="163"/>
      <c r="BD17" s="163"/>
      <c r="BE17" s="163"/>
      <c r="BF17" s="163"/>
      <c r="BG17" s="163">
        <v>50000</v>
      </c>
      <c r="BH17" s="163">
        <v>18205</v>
      </c>
      <c r="BI17" s="651">
        <v>21860</v>
      </c>
      <c r="BJ17" s="163"/>
      <c r="BK17" s="163"/>
      <c r="BL17" s="163"/>
      <c r="BM17" s="164">
        <f t="shared" si="5"/>
        <v>6800900</v>
      </c>
      <c r="BN17" s="399"/>
      <c r="BO17" s="399"/>
      <c r="BP17" s="399">
        <f t="shared" si="6"/>
        <v>180000</v>
      </c>
      <c r="BQ17" s="193" t="s">
        <v>508</v>
      </c>
    </row>
    <row r="18" spans="1:69" s="93" customFormat="1" ht="13.15" customHeight="1" x14ac:dyDescent="0.2">
      <c r="A18" s="201" t="s">
        <v>222</v>
      </c>
      <c r="B18" s="158" t="s">
        <v>48</v>
      </c>
      <c r="C18" s="158" t="s">
        <v>87</v>
      </c>
      <c r="D18" s="438" t="s">
        <v>207</v>
      </c>
      <c r="E18" s="461">
        <v>2317200</v>
      </c>
      <c r="F18" s="232">
        <v>2317200</v>
      </c>
      <c r="G18" s="232">
        <v>0</v>
      </c>
      <c r="H18" s="232">
        <v>0</v>
      </c>
      <c r="I18" s="232">
        <v>0</v>
      </c>
      <c r="J18" s="232">
        <v>0</v>
      </c>
      <c r="K18" s="232">
        <v>0</v>
      </c>
      <c r="L18" s="232">
        <v>0</v>
      </c>
      <c r="M18" s="232">
        <v>0</v>
      </c>
      <c r="N18" s="232">
        <v>0</v>
      </c>
      <c r="O18" s="462">
        <v>0</v>
      </c>
      <c r="P18" s="524">
        <f t="shared" si="13"/>
        <v>0</v>
      </c>
      <c r="Q18" s="525"/>
      <c r="R18" s="525"/>
      <c r="S18" s="525"/>
      <c r="T18" s="525"/>
      <c r="U18" s="491">
        <f t="shared" si="14"/>
        <v>0</v>
      </c>
      <c r="V18" s="527"/>
      <c r="W18" s="527"/>
      <c r="X18" s="527"/>
      <c r="Y18" s="527"/>
      <c r="Z18" s="528"/>
      <c r="AA18" s="524">
        <f t="shared" si="15"/>
        <v>2317200</v>
      </c>
      <c r="AB18" s="232">
        <f t="shared" si="16"/>
        <v>2317200</v>
      </c>
      <c r="AC18" s="232">
        <f t="shared" si="17"/>
        <v>0</v>
      </c>
      <c r="AD18" s="232">
        <f t="shared" si="18"/>
        <v>0</v>
      </c>
      <c r="AE18" s="232">
        <f t="shared" si="19"/>
        <v>0</v>
      </c>
      <c r="AF18" s="232">
        <f t="shared" si="20"/>
        <v>0</v>
      </c>
      <c r="AG18" s="232">
        <f t="shared" si="21"/>
        <v>0</v>
      </c>
      <c r="AH18" s="232">
        <f t="shared" si="22"/>
        <v>0</v>
      </c>
      <c r="AI18" s="232">
        <f t="shared" si="23"/>
        <v>0</v>
      </c>
      <c r="AJ18" s="232">
        <f t="shared" si="24"/>
        <v>0</v>
      </c>
      <c r="AK18" s="232">
        <f t="shared" si="25"/>
        <v>0</v>
      </c>
      <c r="AL18" s="233">
        <f t="shared" si="26"/>
        <v>2317200</v>
      </c>
      <c r="AM18" s="426">
        <f t="shared" si="2"/>
        <v>0</v>
      </c>
      <c r="AN18" s="427">
        <f t="shared" si="3"/>
        <v>0</v>
      </c>
      <c r="AO18" s="163"/>
      <c r="AP18" s="163"/>
      <c r="AQ18" s="163"/>
      <c r="AR18" s="163"/>
      <c r="AS18" s="163"/>
      <c r="AT18" s="163"/>
      <c r="AU18" s="163"/>
      <c r="AV18" s="163"/>
      <c r="AW18" s="398"/>
      <c r="AX18" s="638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  <c r="BI18" s="163"/>
      <c r="BJ18" s="163"/>
      <c r="BK18" s="163"/>
      <c r="BL18" s="163"/>
      <c r="BM18" s="164">
        <f t="shared" si="5"/>
        <v>2317200</v>
      </c>
      <c r="BN18" s="399"/>
      <c r="BO18" s="399"/>
      <c r="BP18" s="399">
        <f t="shared" si="6"/>
        <v>0</v>
      </c>
      <c r="BQ18" s="204" t="s">
        <v>502</v>
      </c>
    </row>
    <row r="19" spans="1:69" s="93" customFormat="1" x14ac:dyDescent="0.2">
      <c r="A19" s="201" t="s">
        <v>375</v>
      </c>
      <c r="B19" s="158" t="s">
        <v>376</v>
      </c>
      <c r="C19" s="158" t="s">
        <v>364</v>
      </c>
      <c r="D19" s="439" t="s">
        <v>377</v>
      </c>
      <c r="E19" s="461">
        <v>1042400</v>
      </c>
      <c r="F19" s="232">
        <v>1042400</v>
      </c>
      <c r="G19" s="232">
        <v>0</v>
      </c>
      <c r="H19" s="232">
        <v>0</v>
      </c>
      <c r="I19" s="232">
        <v>0</v>
      </c>
      <c r="J19" s="232">
        <v>0</v>
      </c>
      <c r="K19" s="232">
        <v>0</v>
      </c>
      <c r="L19" s="232">
        <v>0</v>
      </c>
      <c r="M19" s="232">
        <v>0</v>
      </c>
      <c r="N19" s="232">
        <v>0</v>
      </c>
      <c r="O19" s="462">
        <v>0</v>
      </c>
      <c r="P19" s="524">
        <f t="shared" si="13"/>
        <v>45000</v>
      </c>
      <c r="Q19" s="525">
        <v>45000</v>
      </c>
      <c r="R19" s="525"/>
      <c r="S19" s="525"/>
      <c r="T19" s="525"/>
      <c r="U19" s="491">
        <f t="shared" si="14"/>
        <v>0</v>
      </c>
      <c r="V19" s="531"/>
      <c r="W19" s="531"/>
      <c r="X19" s="531"/>
      <c r="Y19" s="531"/>
      <c r="Z19" s="532"/>
      <c r="AA19" s="524">
        <f t="shared" si="15"/>
        <v>1087400</v>
      </c>
      <c r="AB19" s="232">
        <f t="shared" si="16"/>
        <v>1087400</v>
      </c>
      <c r="AC19" s="232">
        <f t="shared" si="17"/>
        <v>0</v>
      </c>
      <c r="AD19" s="232">
        <f t="shared" si="18"/>
        <v>0</v>
      </c>
      <c r="AE19" s="232">
        <f t="shared" si="19"/>
        <v>0</v>
      </c>
      <c r="AF19" s="232">
        <f t="shared" si="20"/>
        <v>0</v>
      </c>
      <c r="AG19" s="232">
        <f t="shared" si="21"/>
        <v>0</v>
      </c>
      <c r="AH19" s="232">
        <f t="shared" si="22"/>
        <v>0</v>
      </c>
      <c r="AI19" s="232">
        <f t="shared" si="23"/>
        <v>0</v>
      </c>
      <c r="AJ19" s="232">
        <f t="shared" si="24"/>
        <v>0</v>
      </c>
      <c r="AK19" s="232">
        <f t="shared" si="25"/>
        <v>0</v>
      </c>
      <c r="AL19" s="233">
        <f t="shared" si="26"/>
        <v>1087400</v>
      </c>
      <c r="AM19" s="426">
        <f t="shared" si="2"/>
        <v>0</v>
      </c>
      <c r="AN19" s="427"/>
      <c r="AO19" s="163"/>
      <c r="AP19" s="163"/>
      <c r="AQ19" s="163"/>
      <c r="AR19" s="163"/>
      <c r="AS19" s="163"/>
      <c r="AT19" s="651">
        <v>902400</v>
      </c>
      <c r="AU19" s="163"/>
      <c r="AV19" s="163"/>
      <c r="AW19" s="398"/>
      <c r="AX19" s="638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  <c r="BI19" s="163"/>
      <c r="BJ19" s="163"/>
      <c r="BK19" s="163"/>
      <c r="BL19" s="163"/>
      <c r="BM19" s="164">
        <f t="shared" si="5"/>
        <v>185000</v>
      </c>
      <c r="BN19" s="399"/>
      <c r="BO19" s="399"/>
      <c r="BP19" s="399"/>
      <c r="BQ19" s="204" t="s">
        <v>415</v>
      </c>
    </row>
    <row r="20" spans="1:69" s="77" customFormat="1" ht="39" customHeight="1" x14ac:dyDescent="0.2">
      <c r="A20" s="221" t="s">
        <v>226</v>
      </c>
      <c r="B20" s="222" t="s">
        <v>209</v>
      </c>
      <c r="C20" s="203" t="s">
        <v>78</v>
      </c>
      <c r="D20" s="329" t="s">
        <v>208</v>
      </c>
      <c r="E20" s="461">
        <v>0</v>
      </c>
      <c r="F20" s="232">
        <v>0</v>
      </c>
      <c r="G20" s="232">
        <v>0</v>
      </c>
      <c r="H20" s="232">
        <v>0</v>
      </c>
      <c r="I20" s="232">
        <v>0</v>
      </c>
      <c r="J20" s="232">
        <v>20000</v>
      </c>
      <c r="K20" s="232">
        <v>0</v>
      </c>
      <c r="L20" s="232">
        <v>20000</v>
      </c>
      <c r="M20" s="232">
        <v>0</v>
      </c>
      <c r="N20" s="232">
        <v>0</v>
      </c>
      <c r="O20" s="462">
        <v>0</v>
      </c>
      <c r="P20" s="524">
        <f t="shared" si="13"/>
        <v>0</v>
      </c>
      <c r="Q20" s="525"/>
      <c r="R20" s="525"/>
      <c r="S20" s="525"/>
      <c r="T20" s="525"/>
      <c r="U20" s="491">
        <f t="shared" si="14"/>
        <v>0</v>
      </c>
      <c r="V20" s="527"/>
      <c r="W20" s="527"/>
      <c r="X20" s="527"/>
      <c r="Y20" s="527"/>
      <c r="Z20" s="528"/>
      <c r="AA20" s="524">
        <f t="shared" si="15"/>
        <v>0</v>
      </c>
      <c r="AB20" s="232">
        <f t="shared" si="16"/>
        <v>0</v>
      </c>
      <c r="AC20" s="232">
        <f t="shared" si="17"/>
        <v>0</v>
      </c>
      <c r="AD20" s="232">
        <f t="shared" si="18"/>
        <v>0</v>
      </c>
      <c r="AE20" s="232">
        <f t="shared" si="19"/>
        <v>0</v>
      </c>
      <c r="AF20" s="232">
        <f t="shared" si="20"/>
        <v>20000</v>
      </c>
      <c r="AG20" s="232">
        <f t="shared" si="21"/>
        <v>0</v>
      </c>
      <c r="AH20" s="232">
        <f t="shared" si="22"/>
        <v>20000</v>
      </c>
      <c r="AI20" s="232">
        <f t="shared" si="23"/>
        <v>0</v>
      </c>
      <c r="AJ20" s="232">
        <f t="shared" si="24"/>
        <v>0</v>
      </c>
      <c r="AK20" s="232">
        <f t="shared" si="25"/>
        <v>0</v>
      </c>
      <c r="AL20" s="233">
        <f t="shared" si="26"/>
        <v>20000</v>
      </c>
      <c r="AM20" s="426">
        <f t="shared" si="2"/>
        <v>0</v>
      </c>
      <c r="AN20" s="427">
        <f>SUM(AF20-AW20-BN20-BO20-BP20)</f>
        <v>0</v>
      </c>
      <c r="AO20" s="163"/>
      <c r="AP20" s="163"/>
      <c r="AQ20" s="163"/>
      <c r="AR20" s="163"/>
      <c r="AS20" s="163"/>
      <c r="AT20" s="163"/>
      <c r="AU20" s="163"/>
      <c r="AV20" s="163"/>
      <c r="AW20" s="398"/>
      <c r="AX20" s="638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  <c r="BI20" s="163"/>
      <c r="BJ20" s="163"/>
      <c r="BK20" s="163"/>
      <c r="BL20" s="163"/>
      <c r="BM20" s="164">
        <f t="shared" si="5"/>
        <v>0</v>
      </c>
      <c r="BN20" s="399"/>
      <c r="BO20" s="399"/>
      <c r="BP20" s="399">
        <f t="shared" ref="BP20:BP34" si="27">SUM(AF20-AW20-BN20)</f>
        <v>20000</v>
      </c>
      <c r="BQ20" s="382"/>
    </row>
    <row r="21" spans="1:69" s="77" customFormat="1" x14ac:dyDescent="0.2">
      <c r="A21" s="201" t="s">
        <v>223</v>
      </c>
      <c r="B21" s="158" t="s">
        <v>214</v>
      </c>
      <c r="C21" s="158" t="s">
        <v>364</v>
      </c>
      <c r="D21" s="438" t="s">
        <v>216</v>
      </c>
      <c r="E21" s="461">
        <v>820000</v>
      </c>
      <c r="F21" s="232">
        <v>820000</v>
      </c>
      <c r="G21" s="232">
        <v>0</v>
      </c>
      <c r="H21" s="232">
        <v>0</v>
      </c>
      <c r="I21" s="232">
        <v>0</v>
      </c>
      <c r="J21" s="232">
        <v>0</v>
      </c>
      <c r="K21" s="232">
        <v>0</v>
      </c>
      <c r="L21" s="232">
        <v>0</v>
      </c>
      <c r="M21" s="232">
        <v>0</v>
      </c>
      <c r="N21" s="232">
        <v>0</v>
      </c>
      <c r="O21" s="462">
        <v>0</v>
      </c>
      <c r="P21" s="524">
        <f t="shared" si="13"/>
        <v>0</v>
      </c>
      <c r="Q21" s="525"/>
      <c r="R21" s="525"/>
      <c r="S21" s="525"/>
      <c r="T21" s="525"/>
      <c r="U21" s="491">
        <f t="shared" si="14"/>
        <v>0</v>
      </c>
      <c r="V21" s="527"/>
      <c r="W21" s="527"/>
      <c r="X21" s="527"/>
      <c r="Y21" s="527"/>
      <c r="Z21" s="528"/>
      <c r="AA21" s="524">
        <f t="shared" si="15"/>
        <v>820000</v>
      </c>
      <c r="AB21" s="232">
        <f t="shared" si="16"/>
        <v>820000</v>
      </c>
      <c r="AC21" s="232">
        <f t="shared" si="17"/>
        <v>0</v>
      </c>
      <c r="AD21" s="232">
        <f t="shared" si="18"/>
        <v>0</v>
      </c>
      <c r="AE21" s="232">
        <f t="shared" si="19"/>
        <v>0</v>
      </c>
      <c r="AF21" s="232">
        <f t="shared" si="20"/>
        <v>0</v>
      </c>
      <c r="AG21" s="232">
        <f t="shared" si="21"/>
        <v>0</v>
      </c>
      <c r="AH21" s="232">
        <f t="shared" si="22"/>
        <v>0</v>
      </c>
      <c r="AI21" s="232">
        <f t="shared" si="23"/>
        <v>0</v>
      </c>
      <c r="AJ21" s="232">
        <f t="shared" si="24"/>
        <v>0</v>
      </c>
      <c r="AK21" s="232">
        <f t="shared" si="25"/>
        <v>0</v>
      </c>
      <c r="AL21" s="233">
        <f t="shared" si="26"/>
        <v>820000</v>
      </c>
      <c r="AM21" s="426">
        <f t="shared" si="2"/>
        <v>0</v>
      </c>
      <c r="AN21" s="427">
        <f>SUM(AF21-AW21-BN21-BO21-BP21)</f>
        <v>0</v>
      </c>
      <c r="AO21" s="163"/>
      <c r="AP21" s="163"/>
      <c r="AQ21" s="163"/>
      <c r="AR21" s="163"/>
      <c r="AS21" s="163"/>
      <c r="AT21" s="163"/>
      <c r="AU21" s="163"/>
      <c r="AV21" s="163"/>
      <c r="AW21" s="398"/>
      <c r="AX21" s="638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  <c r="BI21" s="163"/>
      <c r="BJ21" s="163"/>
      <c r="BK21" s="163"/>
      <c r="BL21" s="163"/>
      <c r="BM21" s="164">
        <f t="shared" si="5"/>
        <v>820000</v>
      </c>
      <c r="BN21" s="399"/>
      <c r="BO21" s="399"/>
      <c r="BP21" s="399">
        <f t="shared" si="27"/>
        <v>0</v>
      </c>
      <c r="BQ21" s="383" t="s">
        <v>386</v>
      </c>
    </row>
    <row r="22" spans="1:69" s="77" customFormat="1" x14ac:dyDescent="0.2">
      <c r="A22" s="157" t="s">
        <v>224</v>
      </c>
      <c r="B22" s="194" t="s">
        <v>113</v>
      </c>
      <c r="C22" s="194" t="s">
        <v>88</v>
      </c>
      <c r="D22" s="437" t="s">
        <v>112</v>
      </c>
      <c r="E22" s="461">
        <v>55000</v>
      </c>
      <c r="F22" s="232">
        <v>55000</v>
      </c>
      <c r="G22" s="232">
        <v>0</v>
      </c>
      <c r="H22" s="232">
        <v>0</v>
      </c>
      <c r="I22" s="232">
        <v>0</v>
      </c>
      <c r="J22" s="232">
        <v>0</v>
      </c>
      <c r="K22" s="232">
        <v>0</v>
      </c>
      <c r="L22" s="232">
        <v>0</v>
      </c>
      <c r="M22" s="232">
        <v>0</v>
      </c>
      <c r="N22" s="232">
        <v>0</v>
      </c>
      <c r="O22" s="462">
        <v>0</v>
      </c>
      <c r="P22" s="524">
        <f t="shared" si="13"/>
        <v>0</v>
      </c>
      <c r="Q22" s="525"/>
      <c r="R22" s="525"/>
      <c r="S22" s="525"/>
      <c r="T22" s="525"/>
      <c r="U22" s="491">
        <f t="shared" si="14"/>
        <v>0</v>
      </c>
      <c r="V22" s="529"/>
      <c r="W22" s="529"/>
      <c r="X22" s="529"/>
      <c r="Y22" s="529"/>
      <c r="Z22" s="530"/>
      <c r="AA22" s="524">
        <f t="shared" si="15"/>
        <v>55000</v>
      </c>
      <c r="AB22" s="232">
        <f t="shared" si="16"/>
        <v>55000</v>
      </c>
      <c r="AC22" s="232">
        <f t="shared" si="17"/>
        <v>0</v>
      </c>
      <c r="AD22" s="232">
        <f t="shared" si="18"/>
        <v>0</v>
      </c>
      <c r="AE22" s="232">
        <f t="shared" si="19"/>
        <v>0</v>
      </c>
      <c r="AF22" s="232">
        <f t="shared" si="20"/>
        <v>0</v>
      </c>
      <c r="AG22" s="232">
        <f t="shared" si="21"/>
        <v>0</v>
      </c>
      <c r="AH22" s="232">
        <f t="shared" si="22"/>
        <v>0</v>
      </c>
      <c r="AI22" s="232">
        <f t="shared" si="23"/>
        <v>0</v>
      </c>
      <c r="AJ22" s="232">
        <f t="shared" si="24"/>
        <v>0</v>
      </c>
      <c r="AK22" s="232">
        <f t="shared" si="25"/>
        <v>0</v>
      </c>
      <c r="AL22" s="233">
        <f t="shared" si="26"/>
        <v>55000</v>
      </c>
      <c r="AM22" s="426">
        <f t="shared" si="2"/>
        <v>0</v>
      </c>
      <c r="AN22" s="427">
        <f>SUM(AF22-AW22-BN22-BO22-BP22)</f>
        <v>0</v>
      </c>
      <c r="AO22" s="163"/>
      <c r="AP22" s="163"/>
      <c r="AQ22" s="163"/>
      <c r="AR22" s="163"/>
      <c r="AS22" s="163"/>
      <c r="AT22" s="163"/>
      <c r="AU22" s="163"/>
      <c r="AV22" s="163"/>
      <c r="AW22" s="398"/>
      <c r="AX22" s="638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  <c r="BI22" s="163"/>
      <c r="BJ22" s="163"/>
      <c r="BK22" s="163"/>
      <c r="BL22" s="163"/>
      <c r="BM22" s="164">
        <f t="shared" si="5"/>
        <v>55000</v>
      </c>
      <c r="BN22" s="399"/>
      <c r="BO22" s="399"/>
      <c r="BP22" s="399">
        <f t="shared" si="27"/>
        <v>0</v>
      </c>
      <c r="BQ22" s="383" t="s">
        <v>387</v>
      </c>
    </row>
    <row r="23" spans="1:69" s="77" customFormat="1" x14ac:dyDescent="0.2">
      <c r="A23" s="157" t="s">
        <v>422</v>
      </c>
      <c r="B23" s="194" t="s">
        <v>423</v>
      </c>
      <c r="C23" s="194" t="s">
        <v>90</v>
      </c>
      <c r="D23" s="437" t="s">
        <v>424</v>
      </c>
      <c r="E23" s="461">
        <v>0</v>
      </c>
      <c r="F23" s="232">
        <v>0</v>
      </c>
      <c r="G23" s="232">
        <v>0</v>
      </c>
      <c r="H23" s="232">
        <v>0</v>
      </c>
      <c r="I23" s="232">
        <v>0</v>
      </c>
      <c r="J23" s="232">
        <v>79940</v>
      </c>
      <c r="K23" s="232">
        <v>79940</v>
      </c>
      <c r="L23" s="232">
        <v>79940</v>
      </c>
      <c r="M23" s="232">
        <v>0</v>
      </c>
      <c r="N23" s="232">
        <v>0</v>
      </c>
      <c r="O23" s="462">
        <v>0</v>
      </c>
      <c r="P23" s="575">
        <f t="shared" si="13"/>
        <v>0</v>
      </c>
      <c r="Q23" s="525"/>
      <c r="R23" s="525"/>
      <c r="S23" s="525"/>
      <c r="T23" s="525"/>
      <c r="U23" s="491">
        <f t="shared" si="14"/>
        <v>0</v>
      </c>
      <c r="V23" s="529"/>
      <c r="W23" s="529"/>
      <c r="X23" s="529"/>
      <c r="Y23" s="529"/>
      <c r="Z23" s="530"/>
      <c r="AA23" s="524">
        <f t="shared" ref="AA23:AA24" si="28">SUM(E23+P23)</f>
        <v>0</v>
      </c>
      <c r="AB23" s="232">
        <f t="shared" ref="AB23:AB24" si="29">SUM(F23+Q23)</f>
        <v>0</v>
      </c>
      <c r="AC23" s="232">
        <f t="shared" ref="AC23:AC24" si="30">SUM(G23+R23)</f>
        <v>0</v>
      </c>
      <c r="AD23" s="232">
        <f t="shared" ref="AD23:AD24" si="31">SUM(H23+S23)</f>
        <v>0</v>
      </c>
      <c r="AE23" s="232">
        <f t="shared" ref="AE23:AE24" si="32">SUM(I23+T23)</f>
        <v>0</v>
      </c>
      <c r="AF23" s="232">
        <f t="shared" ref="AF23:AF24" si="33">SUM(J23+U23)</f>
        <v>79940</v>
      </c>
      <c r="AG23" s="232">
        <f t="shared" ref="AG23:AG24" si="34">SUM(K23+V23)</f>
        <v>79940</v>
      </c>
      <c r="AH23" s="232">
        <f t="shared" ref="AH23:AH24" si="35">SUM(L23+W23)</f>
        <v>79940</v>
      </c>
      <c r="AI23" s="232">
        <f t="shared" ref="AI23:AI24" si="36">SUM(M23+X23)</f>
        <v>0</v>
      </c>
      <c r="AJ23" s="232">
        <f t="shared" ref="AJ23:AJ24" si="37">SUM(N23+Y23)</f>
        <v>0</v>
      </c>
      <c r="AK23" s="232">
        <f t="shared" ref="AK23:AK24" si="38">SUM(O23+Z23)</f>
        <v>0</v>
      </c>
      <c r="AL23" s="233">
        <f t="shared" ref="AL23:AL24" si="39">SUM(AA23+AF23)</f>
        <v>79940</v>
      </c>
      <c r="AM23" s="426">
        <f t="shared" ref="AM23:AM24" si="40">SUM(AA23-AO23-AR23-AS23-AU23-AV23-AY23-AZ23-BA23-BC23-BE23-BF23-BG23-BK23-BM23-AP23-AQ23-BH23-BI23-BJ23-BB23-BD23-AT23-BL23)</f>
        <v>0</v>
      </c>
      <c r="AN23" s="427">
        <f t="shared" ref="AN23:AN24" si="41">SUM(AF23-AW23-BN23-BO23-BP23)</f>
        <v>0</v>
      </c>
      <c r="AO23" s="163"/>
      <c r="AP23" s="163"/>
      <c r="AQ23" s="163"/>
      <c r="AR23" s="163"/>
      <c r="AS23" s="163"/>
      <c r="AT23" s="163"/>
      <c r="AU23" s="163"/>
      <c r="AV23" s="163"/>
      <c r="AW23" s="398"/>
      <c r="AX23" s="638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  <c r="BI23" s="163"/>
      <c r="BJ23" s="163"/>
      <c r="BK23" s="163"/>
      <c r="BL23" s="163"/>
      <c r="BM23" s="164">
        <f t="shared" si="5"/>
        <v>0</v>
      </c>
      <c r="BN23" s="399"/>
      <c r="BO23" s="399"/>
      <c r="BP23" s="399">
        <f t="shared" si="27"/>
        <v>79940</v>
      </c>
      <c r="BQ23" s="383" t="s">
        <v>448</v>
      </c>
    </row>
    <row r="24" spans="1:69" s="77" customFormat="1" x14ac:dyDescent="0.2">
      <c r="A24" s="157" t="s">
        <v>225</v>
      </c>
      <c r="B24" s="278" t="s">
        <v>213</v>
      </c>
      <c r="C24" s="279" t="s">
        <v>90</v>
      </c>
      <c r="D24" s="440" t="s">
        <v>486</v>
      </c>
      <c r="E24" s="461">
        <v>0</v>
      </c>
      <c r="F24" s="232">
        <v>0</v>
      </c>
      <c r="G24" s="232">
        <v>0</v>
      </c>
      <c r="H24" s="232">
        <v>0</v>
      </c>
      <c r="I24" s="232">
        <v>0</v>
      </c>
      <c r="J24" s="232">
        <v>1061026</v>
      </c>
      <c r="K24" s="232">
        <v>1061026</v>
      </c>
      <c r="L24" s="232">
        <v>0</v>
      </c>
      <c r="M24" s="232">
        <v>0</v>
      </c>
      <c r="N24" s="232">
        <v>0</v>
      </c>
      <c r="O24" s="462">
        <v>1061026</v>
      </c>
      <c r="P24" s="524">
        <f t="shared" si="13"/>
        <v>0</v>
      </c>
      <c r="Q24" s="525"/>
      <c r="R24" s="525"/>
      <c r="S24" s="525"/>
      <c r="T24" s="525"/>
      <c r="U24" s="491">
        <f t="shared" si="14"/>
        <v>0</v>
      </c>
      <c r="V24" s="533"/>
      <c r="W24" s="533"/>
      <c r="X24" s="533"/>
      <c r="Y24" s="533"/>
      <c r="Z24" s="534"/>
      <c r="AA24" s="524">
        <f t="shared" si="28"/>
        <v>0</v>
      </c>
      <c r="AB24" s="232">
        <f t="shared" si="29"/>
        <v>0</v>
      </c>
      <c r="AC24" s="232">
        <f t="shared" si="30"/>
        <v>0</v>
      </c>
      <c r="AD24" s="232">
        <f t="shared" si="31"/>
        <v>0</v>
      </c>
      <c r="AE24" s="232">
        <f t="shared" si="32"/>
        <v>0</v>
      </c>
      <c r="AF24" s="232">
        <f t="shared" si="33"/>
        <v>1061026</v>
      </c>
      <c r="AG24" s="232">
        <f t="shared" si="34"/>
        <v>1061026</v>
      </c>
      <c r="AH24" s="232">
        <f t="shared" si="35"/>
        <v>0</v>
      </c>
      <c r="AI24" s="232">
        <f t="shared" si="36"/>
        <v>0</v>
      </c>
      <c r="AJ24" s="232">
        <f t="shared" si="37"/>
        <v>0</v>
      </c>
      <c r="AK24" s="232">
        <f t="shared" si="38"/>
        <v>1061026</v>
      </c>
      <c r="AL24" s="233">
        <f t="shared" si="39"/>
        <v>1061026</v>
      </c>
      <c r="AM24" s="426">
        <f t="shared" si="40"/>
        <v>0</v>
      </c>
      <c r="AN24" s="427">
        <f t="shared" si="41"/>
        <v>0</v>
      </c>
      <c r="AO24" s="163"/>
      <c r="AP24" s="163"/>
      <c r="AQ24" s="163"/>
      <c r="AR24" s="163"/>
      <c r="AS24" s="163"/>
      <c r="AT24" s="163"/>
      <c r="AU24" s="163"/>
      <c r="AV24" s="163"/>
      <c r="AW24" s="398"/>
      <c r="AX24" s="638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  <c r="BI24" s="163"/>
      <c r="BJ24" s="163"/>
      <c r="BK24" s="163"/>
      <c r="BL24" s="163"/>
      <c r="BM24" s="164">
        <f t="shared" si="5"/>
        <v>0</v>
      </c>
      <c r="BN24" s="399"/>
      <c r="BO24" s="399"/>
      <c r="BP24" s="399">
        <f t="shared" si="27"/>
        <v>1061026</v>
      </c>
      <c r="BQ24" s="383" t="s">
        <v>388</v>
      </c>
    </row>
    <row r="25" spans="1:69" s="77" customFormat="1" ht="25.5" x14ac:dyDescent="0.2">
      <c r="A25" s="157" t="s">
        <v>479</v>
      </c>
      <c r="B25" s="278" t="s">
        <v>480</v>
      </c>
      <c r="C25" s="279" t="s">
        <v>481</v>
      </c>
      <c r="D25" s="440" t="s">
        <v>482</v>
      </c>
      <c r="E25" s="461">
        <v>1747516</v>
      </c>
      <c r="F25" s="232">
        <v>1747516</v>
      </c>
      <c r="G25" s="232">
        <v>0</v>
      </c>
      <c r="H25" s="232">
        <v>0</v>
      </c>
      <c r="I25" s="232">
        <v>0</v>
      </c>
      <c r="J25" s="232">
        <v>0</v>
      </c>
      <c r="K25" s="232">
        <v>0</v>
      </c>
      <c r="L25" s="232">
        <v>0</v>
      </c>
      <c r="M25" s="232">
        <v>0</v>
      </c>
      <c r="N25" s="232">
        <v>0</v>
      </c>
      <c r="O25" s="462">
        <v>0</v>
      </c>
      <c r="P25" s="524">
        <f t="shared" si="13"/>
        <v>0</v>
      </c>
      <c r="Q25" s="525"/>
      <c r="R25" s="525"/>
      <c r="S25" s="525"/>
      <c r="T25" s="525"/>
      <c r="U25" s="491">
        <f t="shared" si="14"/>
        <v>0</v>
      </c>
      <c r="V25" s="533"/>
      <c r="W25" s="533"/>
      <c r="X25" s="533"/>
      <c r="Y25" s="533"/>
      <c r="Z25" s="534"/>
      <c r="AA25" s="524">
        <f t="shared" ref="AA25:AA26" si="42">SUM(E25+P25)</f>
        <v>1747516</v>
      </c>
      <c r="AB25" s="232">
        <f t="shared" ref="AB25:AB26" si="43">SUM(F25+Q25)</f>
        <v>1747516</v>
      </c>
      <c r="AC25" s="232">
        <f t="shared" ref="AC25:AC26" si="44">SUM(G25+R25)</f>
        <v>0</v>
      </c>
      <c r="AD25" s="232">
        <f t="shared" ref="AD25:AD26" si="45">SUM(H25+S25)</f>
        <v>0</v>
      </c>
      <c r="AE25" s="232">
        <f t="shared" ref="AE25:AE26" si="46">SUM(I25+T25)</f>
        <v>0</v>
      </c>
      <c r="AF25" s="232">
        <f t="shared" ref="AF25:AF26" si="47">SUM(J25+U25)</f>
        <v>0</v>
      </c>
      <c r="AG25" s="232">
        <f t="shared" ref="AG25:AG26" si="48">SUM(K25+V25)</f>
        <v>0</v>
      </c>
      <c r="AH25" s="232">
        <f t="shared" ref="AH25:AH26" si="49">SUM(L25+W25)</f>
        <v>0</v>
      </c>
      <c r="AI25" s="232">
        <f t="shared" ref="AI25:AI26" si="50">SUM(M25+X25)</f>
        <v>0</v>
      </c>
      <c r="AJ25" s="232">
        <f t="shared" ref="AJ25:AJ26" si="51">SUM(N25+Y25)</f>
        <v>0</v>
      </c>
      <c r="AK25" s="232">
        <f t="shared" ref="AK25:AK26" si="52">SUM(O25+Z25)</f>
        <v>0</v>
      </c>
      <c r="AL25" s="233">
        <f t="shared" ref="AL25:AL26" si="53">SUM(AA25+AF25)</f>
        <v>1747516</v>
      </c>
      <c r="AM25" s="426">
        <f t="shared" ref="AM25" si="54">SUM(AA25-AO25-AR25-AS25-AU25-AV25-AY25-AZ25-BA25-BC25-BE25-BF25-BG25-BK25-BM25-AP25-AQ25-BH25-BI25-BJ25-BB25-BD25-AT25-BL25)</f>
        <v>0</v>
      </c>
      <c r="AN25" s="427">
        <f t="shared" ref="AN25" si="55">SUM(AF25-AW25-BN25-BO25-BP25)</f>
        <v>0</v>
      </c>
      <c r="AO25" s="163"/>
      <c r="AP25" s="163"/>
      <c r="AQ25" s="163"/>
      <c r="AR25" s="163"/>
      <c r="AS25" s="651">
        <v>1747516</v>
      </c>
      <c r="AT25" s="163"/>
      <c r="AU25" s="163"/>
      <c r="AV25" s="163"/>
      <c r="AW25" s="398"/>
      <c r="AX25" s="638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  <c r="BI25" s="163"/>
      <c r="BJ25" s="163"/>
      <c r="BK25" s="163"/>
      <c r="BL25" s="163"/>
      <c r="BM25" s="164">
        <f t="shared" si="5"/>
        <v>0</v>
      </c>
      <c r="BN25" s="399"/>
      <c r="BO25" s="399"/>
      <c r="BP25" s="399"/>
      <c r="BQ25" s="383"/>
    </row>
    <row r="26" spans="1:69" s="77" customFormat="1" x14ac:dyDescent="0.2">
      <c r="A26" s="157" t="s">
        <v>227</v>
      </c>
      <c r="B26" s="194" t="s">
        <v>228</v>
      </c>
      <c r="C26" s="194" t="s">
        <v>78</v>
      </c>
      <c r="D26" s="437" t="s">
        <v>229</v>
      </c>
      <c r="E26" s="461">
        <v>39658</v>
      </c>
      <c r="F26" s="232">
        <v>39658</v>
      </c>
      <c r="G26" s="232">
        <v>0</v>
      </c>
      <c r="H26" s="232">
        <v>0</v>
      </c>
      <c r="I26" s="232">
        <v>0</v>
      </c>
      <c r="J26" s="232">
        <v>0</v>
      </c>
      <c r="K26" s="232">
        <v>0</v>
      </c>
      <c r="L26" s="232">
        <v>0</v>
      </c>
      <c r="M26" s="232">
        <v>0</v>
      </c>
      <c r="N26" s="232">
        <v>0</v>
      </c>
      <c r="O26" s="462">
        <v>0</v>
      </c>
      <c r="P26" s="524">
        <f t="shared" si="13"/>
        <v>0</v>
      </c>
      <c r="Q26" s="525"/>
      <c r="R26" s="525"/>
      <c r="S26" s="525"/>
      <c r="T26" s="525"/>
      <c r="U26" s="491">
        <f t="shared" si="14"/>
        <v>0</v>
      </c>
      <c r="V26" s="529"/>
      <c r="W26" s="529"/>
      <c r="X26" s="529"/>
      <c r="Y26" s="529"/>
      <c r="Z26" s="530"/>
      <c r="AA26" s="524">
        <f t="shared" si="42"/>
        <v>39658</v>
      </c>
      <c r="AB26" s="232">
        <f t="shared" si="43"/>
        <v>39658</v>
      </c>
      <c r="AC26" s="232">
        <f t="shared" si="44"/>
        <v>0</v>
      </c>
      <c r="AD26" s="232">
        <f t="shared" si="45"/>
        <v>0</v>
      </c>
      <c r="AE26" s="232">
        <f t="shared" si="46"/>
        <v>0</v>
      </c>
      <c r="AF26" s="232">
        <f t="shared" si="47"/>
        <v>0</v>
      </c>
      <c r="AG26" s="232">
        <f t="shared" si="48"/>
        <v>0</v>
      </c>
      <c r="AH26" s="232">
        <f t="shared" si="49"/>
        <v>0</v>
      </c>
      <c r="AI26" s="232">
        <f t="shared" si="50"/>
        <v>0</v>
      </c>
      <c r="AJ26" s="232">
        <f t="shared" si="51"/>
        <v>0</v>
      </c>
      <c r="AK26" s="232">
        <f t="shared" si="52"/>
        <v>0</v>
      </c>
      <c r="AL26" s="233">
        <f t="shared" si="53"/>
        <v>39658</v>
      </c>
      <c r="AM26" s="426">
        <f t="shared" ref="AM26:AM30" si="56">SUM(AA26-AO26-AR26-AS26-AU26-AV26-AY26-AZ26-BA26-BC26-BE26-BF26-BG26-BK26-BM26-AP26-AQ26-BH26-BI26-BJ26-BB26-BD26-AT26-BL26-AX26)</f>
        <v>0</v>
      </c>
      <c r="AN26" s="427">
        <f t="shared" ref="AN26:AN35" si="57">SUM(AF26-AW26-BN26-BO26-BP26)</f>
        <v>0</v>
      </c>
      <c r="AO26" s="163"/>
      <c r="AP26" s="163"/>
      <c r="AQ26" s="163"/>
      <c r="AR26" s="163"/>
      <c r="AS26" s="163"/>
      <c r="AT26" s="163"/>
      <c r="AU26" s="163"/>
      <c r="AV26" s="163"/>
      <c r="AW26" s="398"/>
      <c r="AX26" s="638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  <c r="BI26" s="163"/>
      <c r="BJ26" s="163"/>
      <c r="BK26" s="163"/>
      <c r="BL26" s="163"/>
      <c r="BM26" s="164">
        <f t="shared" si="5"/>
        <v>39658</v>
      </c>
      <c r="BN26" s="399"/>
      <c r="BO26" s="399"/>
      <c r="BP26" s="399">
        <f t="shared" si="27"/>
        <v>0</v>
      </c>
      <c r="BQ26" s="382"/>
    </row>
    <row r="27" spans="1:69" s="77" customFormat="1" x14ac:dyDescent="0.2">
      <c r="A27" s="202" t="s">
        <v>323</v>
      </c>
      <c r="B27" s="203" t="s">
        <v>36</v>
      </c>
      <c r="C27" s="203" t="s">
        <v>155</v>
      </c>
      <c r="D27" s="436" t="s">
        <v>196</v>
      </c>
      <c r="E27" s="461">
        <v>145000</v>
      </c>
      <c r="F27" s="232">
        <v>145000</v>
      </c>
      <c r="G27" s="232">
        <v>0</v>
      </c>
      <c r="H27" s="232">
        <v>0</v>
      </c>
      <c r="I27" s="232">
        <v>0</v>
      </c>
      <c r="J27" s="232">
        <v>0</v>
      </c>
      <c r="K27" s="232">
        <v>0</v>
      </c>
      <c r="L27" s="232">
        <v>0</v>
      </c>
      <c r="M27" s="232">
        <v>0</v>
      </c>
      <c r="N27" s="232">
        <v>0</v>
      </c>
      <c r="O27" s="462">
        <v>0</v>
      </c>
      <c r="P27" s="524">
        <f t="shared" si="13"/>
        <v>0</v>
      </c>
      <c r="Q27" s="525"/>
      <c r="R27" s="525"/>
      <c r="S27" s="525"/>
      <c r="T27" s="525"/>
      <c r="U27" s="491">
        <f t="shared" si="14"/>
        <v>0</v>
      </c>
      <c r="V27" s="527"/>
      <c r="W27" s="527"/>
      <c r="X27" s="527"/>
      <c r="Y27" s="527"/>
      <c r="Z27" s="528"/>
      <c r="AA27" s="524">
        <f t="shared" si="15"/>
        <v>145000</v>
      </c>
      <c r="AB27" s="232">
        <f t="shared" si="16"/>
        <v>145000</v>
      </c>
      <c r="AC27" s="232">
        <f t="shared" si="17"/>
        <v>0</v>
      </c>
      <c r="AD27" s="232">
        <f t="shared" si="18"/>
        <v>0</v>
      </c>
      <c r="AE27" s="232">
        <f t="shared" si="19"/>
        <v>0</v>
      </c>
      <c r="AF27" s="232">
        <f t="shared" si="20"/>
        <v>0</v>
      </c>
      <c r="AG27" s="232">
        <f t="shared" si="21"/>
        <v>0</v>
      </c>
      <c r="AH27" s="232">
        <f t="shared" si="22"/>
        <v>0</v>
      </c>
      <c r="AI27" s="232">
        <f t="shared" si="23"/>
        <v>0</v>
      </c>
      <c r="AJ27" s="232">
        <f t="shared" si="24"/>
        <v>0</v>
      </c>
      <c r="AK27" s="232">
        <f t="shared" si="25"/>
        <v>0</v>
      </c>
      <c r="AL27" s="233">
        <f t="shared" si="26"/>
        <v>145000</v>
      </c>
      <c r="AM27" s="426">
        <f t="shared" si="56"/>
        <v>0</v>
      </c>
      <c r="AN27" s="427">
        <f t="shared" si="57"/>
        <v>0</v>
      </c>
      <c r="AO27" s="163"/>
      <c r="AP27" s="163"/>
      <c r="AQ27" s="163"/>
      <c r="AR27" s="163"/>
      <c r="AS27" s="163"/>
      <c r="AT27" s="163"/>
      <c r="AU27" s="163"/>
      <c r="AV27" s="163"/>
      <c r="AW27" s="398"/>
      <c r="AX27" s="638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  <c r="BI27" s="163"/>
      <c r="BJ27" s="163"/>
      <c r="BK27" s="163"/>
      <c r="BL27" s="163"/>
      <c r="BM27" s="164">
        <f t="shared" si="5"/>
        <v>145000</v>
      </c>
      <c r="BN27" s="399"/>
      <c r="BO27" s="399"/>
      <c r="BP27" s="399">
        <f t="shared" si="27"/>
        <v>0</v>
      </c>
      <c r="BQ27" s="383" t="s">
        <v>466</v>
      </c>
    </row>
    <row r="28" spans="1:69" s="95" customFormat="1" x14ac:dyDescent="0.2">
      <c r="A28" s="202" t="s">
        <v>241</v>
      </c>
      <c r="B28" s="203" t="s">
        <v>242</v>
      </c>
      <c r="C28" s="203" t="s">
        <v>201</v>
      </c>
      <c r="D28" s="441" t="s">
        <v>243</v>
      </c>
      <c r="E28" s="461">
        <v>38000</v>
      </c>
      <c r="F28" s="232">
        <v>38000</v>
      </c>
      <c r="G28" s="232">
        <v>0</v>
      </c>
      <c r="H28" s="232">
        <v>0</v>
      </c>
      <c r="I28" s="232">
        <v>0</v>
      </c>
      <c r="J28" s="232">
        <v>0</v>
      </c>
      <c r="K28" s="232">
        <v>0</v>
      </c>
      <c r="L28" s="232">
        <v>0</v>
      </c>
      <c r="M28" s="232">
        <v>0</v>
      </c>
      <c r="N28" s="232">
        <v>0</v>
      </c>
      <c r="O28" s="462">
        <v>0</v>
      </c>
      <c r="P28" s="524">
        <f t="shared" si="13"/>
        <v>0</v>
      </c>
      <c r="Q28" s="525"/>
      <c r="R28" s="525"/>
      <c r="S28" s="525"/>
      <c r="T28" s="525"/>
      <c r="U28" s="491">
        <f t="shared" si="14"/>
        <v>0</v>
      </c>
      <c r="V28" s="527"/>
      <c r="W28" s="527"/>
      <c r="X28" s="527"/>
      <c r="Y28" s="527"/>
      <c r="Z28" s="528"/>
      <c r="AA28" s="524">
        <f t="shared" si="15"/>
        <v>38000</v>
      </c>
      <c r="AB28" s="232">
        <f t="shared" si="16"/>
        <v>38000</v>
      </c>
      <c r="AC28" s="232">
        <f t="shared" si="17"/>
        <v>0</v>
      </c>
      <c r="AD28" s="232">
        <f t="shared" si="18"/>
        <v>0</v>
      </c>
      <c r="AE28" s="232">
        <f t="shared" si="19"/>
        <v>0</v>
      </c>
      <c r="AF28" s="232">
        <f t="shared" si="20"/>
        <v>0</v>
      </c>
      <c r="AG28" s="232">
        <f t="shared" si="21"/>
        <v>0</v>
      </c>
      <c r="AH28" s="232">
        <f t="shared" si="22"/>
        <v>0</v>
      </c>
      <c r="AI28" s="232">
        <f t="shared" si="23"/>
        <v>0</v>
      </c>
      <c r="AJ28" s="232">
        <f t="shared" si="24"/>
        <v>0</v>
      </c>
      <c r="AK28" s="232">
        <f t="shared" si="25"/>
        <v>0</v>
      </c>
      <c r="AL28" s="233">
        <f t="shared" si="26"/>
        <v>38000</v>
      </c>
      <c r="AM28" s="426">
        <f t="shared" si="56"/>
        <v>0</v>
      </c>
      <c r="AN28" s="427">
        <f t="shared" si="57"/>
        <v>0</v>
      </c>
      <c r="AO28" s="163"/>
      <c r="AP28" s="163"/>
      <c r="AQ28" s="163"/>
      <c r="AR28" s="163"/>
      <c r="AS28" s="163"/>
      <c r="AT28" s="163"/>
      <c r="AU28" s="163"/>
      <c r="AV28" s="163"/>
      <c r="AW28" s="398"/>
      <c r="AX28" s="638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  <c r="BI28" s="163"/>
      <c r="BJ28" s="163"/>
      <c r="BK28" s="163"/>
      <c r="BL28" s="163"/>
      <c r="BM28" s="164">
        <f t="shared" si="5"/>
        <v>38000</v>
      </c>
      <c r="BN28" s="399"/>
      <c r="BO28" s="399"/>
      <c r="BP28" s="399">
        <f t="shared" si="27"/>
        <v>0</v>
      </c>
      <c r="BQ28" s="204" t="s">
        <v>390</v>
      </c>
    </row>
    <row r="29" spans="1:69" s="77" customFormat="1" ht="13.5" thickBot="1" x14ac:dyDescent="0.25">
      <c r="A29" s="205" t="s">
        <v>234</v>
      </c>
      <c r="B29" s="206" t="s">
        <v>199</v>
      </c>
      <c r="C29" s="206" t="s">
        <v>201</v>
      </c>
      <c r="D29" s="442" t="s">
        <v>200</v>
      </c>
      <c r="E29" s="461">
        <v>6145</v>
      </c>
      <c r="F29" s="232">
        <v>6145</v>
      </c>
      <c r="G29" s="232">
        <v>0</v>
      </c>
      <c r="H29" s="232">
        <v>5600</v>
      </c>
      <c r="I29" s="232">
        <v>0</v>
      </c>
      <c r="J29" s="232">
        <v>400000</v>
      </c>
      <c r="K29" s="232">
        <v>400000</v>
      </c>
      <c r="L29" s="232">
        <v>0</v>
      </c>
      <c r="M29" s="232">
        <v>0</v>
      </c>
      <c r="N29" s="232">
        <v>0</v>
      </c>
      <c r="O29" s="462">
        <v>400000</v>
      </c>
      <c r="P29" s="524">
        <f t="shared" si="13"/>
        <v>350000</v>
      </c>
      <c r="Q29" s="525">
        <v>350000</v>
      </c>
      <c r="R29" s="525"/>
      <c r="S29" s="525"/>
      <c r="T29" s="525"/>
      <c r="U29" s="491">
        <f t="shared" si="14"/>
        <v>-350000</v>
      </c>
      <c r="V29" s="535">
        <v>-350000</v>
      </c>
      <c r="W29" s="535"/>
      <c r="X29" s="535"/>
      <c r="Y29" s="535"/>
      <c r="Z29" s="536">
        <v>-350000</v>
      </c>
      <c r="AA29" s="524">
        <f t="shared" si="15"/>
        <v>356145</v>
      </c>
      <c r="AB29" s="232">
        <f t="shared" si="16"/>
        <v>356145</v>
      </c>
      <c r="AC29" s="232">
        <f t="shared" si="17"/>
        <v>0</v>
      </c>
      <c r="AD29" s="232">
        <f t="shared" si="18"/>
        <v>5600</v>
      </c>
      <c r="AE29" s="232">
        <f t="shared" si="19"/>
        <v>0</v>
      </c>
      <c r="AF29" s="232">
        <f t="shared" si="20"/>
        <v>50000</v>
      </c>
      <c r="AG29" s="232">
        <f t="shared" si="21"/>
        <v>50000</v>
      </c>
      <c r="AH29" s="232">
        <f t="shared" si="22"/>
        <v>0</v>
      </c>
      <c r="AI29" s="232">
        <f t="shared" si="23"/>
        <v>0</v>
      </c>
      <c r="AJ29" s="232">
        <f t="shared" si="24"/>
        <v>0</v>
      </c>
      <c r="AK29" s="232">
        <f t="shared" si="25"/>
        <v>50000</v>
      </c>
      <c r="AL29" s="233">
        <f t="shared" si="26"/>
        <v>406145</v>
      </c>
      <c r="AM29" s="426">
        <f t="shared" si="56"/>
        <v>0</v>
      </c>
      <c r="AN29" s="427">
        <f t="shared" si="57"/>
        <v>0</v>
      </c>
      <c r="AO29" s="163"/>
      <c r="AP29" s="163"/>
      <c r="AQ29" s="163"/>
      <c r="AR29" s="163"/>
      <c r="AS29" s="163"/>
      <c r="AT29" s="163"/>
      <c r="AU29" s="163"/>
      <c r="AV29" s="163"/>
      <c r="AW29" s="398"/>
      <c r="AX29" s="638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  <c r="BI29" s="163"/>
      <c r="BJ29" s="163"/>
      <c r="BK29" s="163"/>
      <c r="BL29" s="163"/>
      <c r="BM29" s="164">
        <f t="shared" si="5"/>
        <v>356145</v>
      </c>
      <c r="BN29" s="399"/>
      <c r="BO29" s="399"/>
      <c r="BP29" s="399">
        <f t="shared" si="27"/>
        <v>50000</v>
      </c>
      <c r="BQ29" s="383" t="s">
        <v>389</v>
      </c>
    </row>
    <row r="30" spans="1:69" s="112" customFormat="1" x14ac:dyDescent="0.2">
      <c r="A30" s="56" t="s">
        <v>157</v>
      </c>
      <c r="B30" s="57"/>
      <c r="C30" s="57"/>
      <c r="D30" s="443" t="s">
        <v>115</v>
      </c>
      <c r="E30" s="464">
        <v>170023816.12000003</v>
      </c>
      <c r="F30" s="236">
        <v>170023816.12000003</v>
      </c>
      <c r="G30" s="236">
        <v>116510157.17</v>
      </c>
      <c r="H30" s="236">
        <v>13204341.649999999</v>
      </c>
      <c r="I30" s="236">
        <v>0</v>
      </c>
      <c r="J30" s="236">
        <v>9417309.9000000004</v>
      </c>
      <c r="K30" s="236">
        <v>1677739.9</v>
      </c>
      <c r="L30" s="236">
        <v>7739570</v>
      </c>
      <c r="M30" s="236">
        <v>781379</v>
      </c>
      <c r="N30" s="236">
        <v>36405</v>
      </c>
      <c r="O30" s="337">
        <v>1677739.9</v>
      </c>
      <c r="P30" s="537">
        <f t="shared" ref="P30:Z30" si="58">SUM(P31)</f>
        <v>0</v>
      </c>
      <c r="Q30" s="98">
        <f t="shared" si="58"/>
        <v>0</v>
      </c>
      <c r="R30" s="98">
        <f t="shared" si="58"/>
        <v>0</v>
      </c>
      <c r="S30" s="98">
        <f t="shared" si="58"/>
        <v>70000</v>
      </c>
      <c r="T30" s="98">
        <f t="shared" si="58"/>
        <v>0</v>
      </c>
      <c r="U30" s="98">
        <f t="shared" si="58"/>
        <v>0</v>
      </c>
      <c r="V30" s="98">
        <f t="shared" si="58"/>
        <v>0</v>
      </c>
      <c r="W30" s="98">
        <f t="shared" si="58"/>
        <v>0</v>
      </c>
      <c r="X30" s="98">
        <f t="shared" si="58"/>
        <v>0</v>
      </c>
      <c r="Y30" s="98">
        <f t="shared" si="58"/>
        <v>0</v>
      </c>
      <c r="Z30" s="538">
        <f t="shared" si="58"/>
        <v>0</v>
      </c>
      <c r="AA30" s="537">
        <f>SUM(AA31)</f>
        <v>170023816.12000003</v>
      </c>
      <c r="AB30" s="236">
        <f t="shared" ref="AB30:AK30" si="59">SUM(AB31)</f>
        <v>170023816.12000003</v>
      </c>
      <c r="AC30" s="236">
        <f t="shared" si="59"/>
        <v>116510157.17</v>
      </c>
      <c r="AD30" s="236">
        <f t="shared" si="59"/>
        <v>13274341.649999999</v>
      </c>
      <c r="AE30" s="236">
        <f t="shared" si="59"/>
        <v>0</v>
      </c>
      <c r="AF30" s="236">
        <f t="shared" si="59"/>
        <v>9417309.9000000004</v>
      </c>
      <c r="AG30" s="236">
        <f t="shared" si="59"/>
        <v>1677739.9</v>
      </c>
      <c r="AH30" s="236">
        <f t="shared" si="59"/>
        <v>7739570</v>
      </c>
      <c r="AI30" s="236">
        <f t="shared" si="59"/>
        <v>781379</v>
      </c>
      <c r="AJ30" s="236">
        <f t="shared" si="59"/>
        <v>36405</v>
      </c>
      <c r="AK30" s="236">
        <f t="shared" si="59"/>
        <v>1677739.9</v>
      </c>
      <c r="AL30" s="337">
        <f>SUM(AL31)</f>
        <v>179441126.02000004</v>
      </c>
      <c r="AM30" s="426">
        <f t="shared" si="56"/>
        <v>-4.1909515857696533E-9</v>
      </c>
      <c r="AN30" s="427">
        <f t="shared" si="57"/>
        <v>0</v>
      </c>
      <c r="AO30" s="98">
        <f t="shared" ref="AO30:BL30" si="60">SUM(AO31)</f>
        <v>0</v>
      </c>
      <c r="AP30" s="98"/>
      <c r="AQ30" s="98"/>
      <c r="AR30" s="98">
        <f t="shared" si="60"/>
        <v>70192500</v>
      </c>
      <c r="AS30" s="98">
        <f t="shared" si="60"/>
        <v>0</v>
      </c>
      <c r="AT30" s="98"/>
      <c r="AU30" s="98">
        <f t="shared" si="60"/>
        <v>1499036</v>
      </c>
      <c r="AV30" s="98">
        <f t="shared" si="60"/>
        <v>247050</v>
      </c>
      <c r="AW30" s="98">
        <f t="shared" si="60"/>
        <v>0</v>
      </c>
      <c r="AX30" s="98">
        <f t="shared" si="60"/>
        <v>1049096</v>
      </c>
      <c r="AY30" s="98">
        <f t="shared" si="60"/>
        <v>0</v>
      </c>
      <c r="AZ30" s="98">
        <f t="shared" si="60"/>
        <v>0</v>
      </c>
      <c r="BA30" s="98">
        <f t="shared" si="60"/>
        <v>0</v>
      </c>
      <c r="BB30" s="98"/>
      <c r="BC30" s="98">
        <f t="shared" si="60"/>
        <v>0</v>
      </c>
      <c r="BD30" s="98">
        <f t="shared" si="60"/>
        <v>83239</v>
      </c>
      <c r="BE30" s="98">
        <f t="shared" si="60"/>
        <v>0</v>
      </c>
      <c r="BF30" s="98">
        <f t="shared" si="60"/>
        <v>0</v>
      </c>
      <c r="BG30" s="98">
        <f t="shared" si="60"/>
        <v>14951</v>
      </c>
      <c r="BH30" s="98">
        <f t="shared" si="60"/>
        <v>25304</v>
      </c>
      <c r="BI30" s="98">
        <f t="shared" si="60"/>
        <v>16652</v>
      </c>
      <c r="BJ30" s="98">
        <f t="shared" si="60"/>
        <v>0</v>
      </c>
      <c r="BK30" s="98">
        <f t="shared" si="60"/>
        <v>0</v>
      </c>
      <c r="BL30" s="98">
        <f t="shared" si="60"/>
        <v>861981.02</v>
      </c>
      <c r="BM30" s="164">
        <f>SUM(AA30-AO30-AR30-AS30-AU30-AV30-AY30-AZ30-BA30-BC30-BE30-BF30-BG30-BK30-AP30-AQ30-BH30-BI30-BJ30-BB30-AT30-BD30-BL30-AX30)</f>
        <v>96034007.100000039</v>
      </c>
      <c r="BN30" s="402">
        <f>SUM(BN31)</f>
        <v>0</v>
      </c>
      <c r="BO30" s="402">
        <f>SUM(BO31)</f>
        <v>0</v>
      </c>
      <c r="BP30" s="399">
        <f t="shared" si="27"/>
        <v>9417309.9000000004</v>
      </c>
      <c r="BQ30" s="381"/>
    </row>
    <row r="31" spans="1:69" s="112" customFormat="1" x14ac:dyDescent="0.2">
      <c r="A31" s="52" t="s">
        <v>158</v>
      </c>
      <c r="B31" s="53"/>
      <c r="C31" s="53"/>
      <c r="D31" s="444" t="s">
        <v>115</v>
      </c>
      <c r="E31" s="465">
        <v>170023816.12000003</v>
      </c>
      <c r="F31" s="230">
        <v>170023816.12000003</v>
      </c>
      <c r="G31" s="230">
        <v>116510157.17</v>
      </c>
      <c r="H31" s="230">
        <v>13204341.649999999</v>
      </c>
      <c r="I31" s="230">
        <v>0</v>
      </c>
      <c r="J31" s="230">
        <v>9417309.9000000004</v>
      </c>
      <c r="K31" s="230">
        <v>1677739.9</v>
      </c>
      <c r="L31" s="230">
        <v>7739570</v>
      </c>
      <c r="M31" s="230">
        <v>781379</v>
      </c>
      <c r="N31" s="230">
        <v>36405</v>
      </c>
      <c r="O31" s="338">
        <v>1677739.9</v>
      </c>
      <c r="P31" s="539">
        <f t="shared" ref="P31:AL31" si="61">SUM(P32:P52)</f>
        <v>0</v>
      </c>
      <c r="Q31" s="97">
        <f t="shared" si="61"/>
        <v>0</v>
      </c>
      <c r="R31" s="97">
        <f t="shared" si="61"/>
        <v>0</v>
      </c>
      <c r="S31" s="97">
        <f t="shared" si="61"/>
        <v>70000</v>
      </c>
      <c r="T31" s="97">
        <f t="shared" si="61"/>
        <v>0</v>
      </c>
      <c r="U31" s="97">
        <f t="shared" si="61"/>
        <v>0</v>
      </c>
      <c r="V31" s="97">
        <f t="shared" si="61"/>
        <v>0</v>
      </c>
      <c r="W31" s="97">
        <f t="shared" si="61"/>
        <v>0</v>
      </c>
      <c r="X31" s="97">
        <f t="shared" si="61"/>
        <v>0</v>
      </c>
      <c r="Y31" s="97">
        <f t="shared" si="61"/>
        <v>0</v>
      </c>
      <c r="Z31" s="540">
        <f t="shared" si="61"/>
        <v>0</v>
      </c>
      <c r="AA31" s="539">
        <f t="shared" si="61"/>
        <v>170023816.12000003</v>
      </c>
      <c r="AB31" s="230">
        <f t="shared" si="61"/>
        <v>170023816.12000003</v>
      </c>
      <c r="AC31" s="230">
        <f t="shared" si="61"/>
        <v>116510157.17</v>
      </c>
      <c r="AD31" s="230">
        <f t="shared" si="61"/>
        <v>13274341.649999999</v>
      </c>
      <c r="AE31" s="230">
        <f t="shared" si="61"/>
        <v>0</v>
      </c>
      <c r="AF31" s="230">
        <f t="shared" si="61"/>
        <v>9417309.9000000004</v>
      </c>
      <c r="AG31" s="230">
        <f t="shared" si="61"/>
        <v>1677739.9</v>
      </c>
      <c r="AH31" s="230">
        <f t="shared" si="61"/>
        <v>7739570</v>
      </c>
      <c r="AI31" s="230">
        <f t="shared" si="61"/>
        <v>781379</v>
      </c>
      <c r="AJ31" s="230">
        <f t="shared" si="61"/>
        <v>36405</v>
      </c>
      <c r="AK31" s="230">
        <f t="shared" si="61"/>
        <v>1677739.9</v>
      </c>
      <c r="AL31" s="338">
        <f t="shared" si="61"/>
        <v>179441126.02000004</v>
      </c>
      <c r="AM31" s="426">
        <f>SUM(AA31-AO31-AR31-AS31-AU31-AV31-AY31-AZ31-BA31-BC31-BE31-BF31-BG31-BK31-BM31-AP31-AQ31-BH31-BI31-BJ31-BB31-BD31-AT31-BL31-AX31)</f>
        <v>-4.1909515857696533E-9</v>
      </c>
      <c r="AN31" s="427">
        <f t="shared" si="57"/>
        <v>0</v>
      </c>
      <c r="AO31" s="97">
        <f>SUM(AO32:AO50)</f>
        <v>0</v>
      </c>
      <c r="AP31" s="97"/>
      <c r="AQ31" s="97"/>
      <c r="AR31" s="97">
        <f>SUM(AR32:AR50)</f>
        <v>70192500</v>
      </c>
      <c r="AS31" s="97">
        <f>SUM(AS32:AS50)</f>
        <v>0</v>
      </c>
      <c r="AT31" s="97"/>
      <c r="AU31" s="97">
        <f t="shared" ref="AU31:BA31" si="62">SUM(AU32:AU50)</f>
        <v>1499036</v>
      </c>
      <c r="AV31" s="97">
        <f t="shared" si="62"/>
        <v>247050</v>
      </c>
      <c r="AW31" s="97">
        <f t="shared" si="62"/>
        <v>0</v>
      </c>
      <c r="AX31" s="97">
        <f t="shared" si="62"/>
        <v>1049096</v>
      </c>
      <c r="AY31" s="97">
        <f t="shared" si="62"/>
        <v>0</v>
      </c>
      <c r="AZ31" s="97">
        <f t="shared" si="62"/>
        <v>0</v>
      </c>
      <c r="BA31" s="97">
        <f t="shared" si="62"/>
        <v>0</v>
      </c>
      <c r="BB31" s="97"/>
      <c r="BC31" s="97">
        <f t="shared" ref="BC31:BL31" si="63">SUM(BC32:BC50)</f>
        <v>0</v>
      </c>
      <c r="BD31" s="97">
        <f t="shared" si="63"/>
        <v>83239</v>
      </c>
      <c r="BE31" s="97">
        <f t="shared" si="63"/>
        <v>0</v>
      </c>
      <c r="BF31" s="97">
        <f t="shared" si="63"/>
        <v>0</v>
      </c>
      <c r="BG31" s="97">
        <f t="shared" si="63"/>
        <v>14951</v>
      </c>
      <c r="BH31" s="97">
        <f t="shared" si="63"/>
        <v>25304</v>
      </c>
      <c r="BI31" s="97">
        <f t="shared" si="63"/>
        <v>16652</v>
      </c>
      <c r="BJ31" s="97">
        <f t="shared" si="63"/>
        <v>0</v>
      </c>
      <c r="BK31" s="97">
        <f t="shared" si="63"/>
        <v>0</v>
      </c>
      <c r="BL31" s="97">
        <f t="shared" si="63"/>
        <v>861981.02</v>
      </c>
      <c r="BM31" s="164">
        <f t="shared" ref="BM31:BM47" si="64">SUM(AA31-AO31-AR31-AS31-AU31-AV31-AY31-AZ31-BA31-BC31-BE31-BF31-BG31-BK31-AP31-AQ31-BH31-BI31-BJ31-BB31-AT31-BD31-BL31-AX31)</f>
        <v>96034007.100000039</v>
      </c>
      <c r="BN31" s="403">
        <f>SUM(BN32:BN50)</f>
        <v>0</v>
      </c>
      <c r="BO31" s="403">
        <f>SUM(BO32:BO50)</f>
        <v>0</v>
      </c>
      <c r="BP31" s="399">
        <f t="shared" si="27"/>
        <v>9417309.9000000004</v>
      </c>
      <c r="BQ31" s="381"/>
    </row>
    <row r="32" spans="1:69" s="77" customFormat="1" ht="15.6" customHeight="1" x14ac:dyDescent="0.2">
      <c r="A32" s="159" t="s">
        <v>18</v>
      </c>
      <c r="B32" s="161" t="s">
        <v>167</v>
      </c>
      <c r="C32" s="161" t="s">
        <v>76</v>
      </c>
      <c r="D32" s="435" t="s">
        <v>337</v>
      </c>
      <c r="E32" s="466">
        <v>938188.63</v>
      </c>
      <c r="F32" s="331">
        <v>938188.63</v>
      </c>
      <c r="G32" s="331">
        <v>722763</v>
      </c>
      <c r="H32" s="331">
        <v>31547.63</v>
      </c>
      <c r="I32" s="331">
        <v>0</v>
      </c>
      <c r="J32" s="331">
        <v>0</v>
      </c>
      <c r="K32" s="232">
        <v>0</v>
      </c>
      <c r="L32" s="232">
        <v>0</v>
      </c>
      <c r="M32" s="232">
        <v>0</v>
      </c>
      <c r="N32" s="232">
        <v>0</v>
      </c>
      <c r="O32" s="462">
        <v>0</v>
      </c>
      <c r="P32" s="524">
        <f>SUM(Q32+T32)</f>
        <v>0</v>
      </c>
      <c r="Q32" s="525"/>
      <c r="R32" s="525"/>
      <c r="S32" s="525"/>
      <c r="T32" s="525"/>
      <c r="U32" s="491">
        <f t="shared" ref="U32:U52" si="65">SUM(W32+Z32)</f>
        <v>0</v>
      </c>
      <c r="V32" s="525"/>
      <c r="W32" s="525"/>
      <c r="X32" s="525"/>
      <c r="Y32" s="525"/>
      <c r="Z32" s="526"/>
      <c r="AA32" s="524">
        <f t="shared" ref="AA32:AA52" si="66">SUM(E32+P32)</f>
        <v>938188.63</v>
      </c>
      <c r="AB32" s="232">
        <f t="shared" ref="AB32:AB52" si="67">SUM(F32+Q32)</f>
        <v>938188.63</v>
      </c>
      <c r="AC32" s="232">
        <f t="shared" ref="AC32:AC52" si="68">SUM(G32+R32)</f>
        <v>722763</v>
      </c>
      <c r="AD32" s="232">
        <f t="shared" ref="AD32:AD52" si="69">SUM(H32+S32)</f>
        <v>31547.63</v>
      </c>
      <c r="AE32" s="232">
        <f t="shared" ref="AE32:AE52" si="70">SUM(I32+T32)</f>
        <v>0</v>
      </c>
      <c r="AF32" s="232">
        <f t="shared" ref="AF32:AF52" si="71">SUM(J32+U32)</f>
        <v>0</v>
      </c>
      <c r="AG32" s="232">
        <f t="shared" ref="AG32:AG52" si="72">SUM(K32+V32)</f>
        <v>0</v>
      </c>
      <c r="AH32" s="232">
        <f t="shared" ref="AH32:AH52" si="73">SUM(L32+W32)</f>
        <v>0</v>
      </c>
      <c r="AI32" s="232">
        <f t="shared" ref="AI32:AI52" si="74">SUM(M32+X32)</f>
        <v>0</v>
      </c>
      <c r="AJ32" s="232">
        <f t="shared" ref="AJ32:AJ52" si="75">SUM(N32+Y32)</f>
        <v>0</v>
      </c>
      <c r="AK32" s="232">
        <f t="shared" ref="AK32:AK52" si="76">SUM(O32+Z32)</f>
        <v>0</v>
      </c>
      <c r="AL32" s="479">
        <f t="shared" ref="AL32:AL52" si="77">SUM(AA32+AF32)</f>
        <v>938188.63</v>
      </c>
      <c r="AM32" s="426">
        <f t="shared" ref="AM32:AM43" si="78">SUM(AA32-AO32-AR32-AS32-AU32-AV32-AY32-AZ32-BA32-BC32-BE32-BF32-BG32-BK32-BM32-AP32-AQ32-BH32-BI32-BJ32-BB32-BD32-AT32-BL32)</f>
        <v>0</v>
      </c>
      <c r="AN32" s="427">
        <f t="shared" si="57"/>
        <v>0</v>
      </c>
      <c r="AO32" s="163"/>
      <c r="AP32" s="163"/>
      <c r="AQ32" s="163"/>
      <c r="AR32" s="163"/>
      <c r="AS32" s="163"/>
      <c r="AT32" s="163"/>
      <c r="AU32" s="163"/>
      <c r="AV32" s="163"/>
      <c r="AW32" s="398"/>
      <c r="AX32" s="638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  <c r="BI32" s="163"/>
      <c r="BJ32" s="163"/>
      <c r="BK32" s="163"/>
      <c r="BL32" s="163"/>
      <c r="BM32" s="164">
        <f t="shared" si="64"/>
        <v>938188.63</v>
      </c>
      <c r="BN32" s="399"/>
      <c r="BO32" s="399"/>
      <c r="BP32" s="399">
        <f t="shared" si="27"/>
        <v>0</v>
      </c>
      <c r="BQ32" s="382"/>
    </row>
    <row r="33" spans="1:69" s="77" customFormat="1" x14ac:dyDescent="0.2">
      <c r="A33" s="191" t="s">
        <v>169</v>
      </c>
      <c r="B33" s="192" t="s">
        <v>98</v>
      </c>
      <c r="C33" s="192" t="s">
        <v>91</v>
      </c>
      <c r="D33" s="437" t="s">
        <v>170</v>
      </c>
      <c r="E33" s="466">
        <v>33711538</v>
      </c>
      <c r="F33" s="331">
        <v>33711538</v>
      </c>
      <c r="G33" s="331">
        <v>22394730</v>
      </c>
      <c r="H33" s="331">
        <v>3169000</v>
      </c>
      <c r="I33" s="331">
        <v>0</v>
      </c>
      <c r="J33" s="332">
        <v>1990829</v>
      </c>
      <c r="K33" s="326">
        <v>26500</v>
      </c>
      <c r="L33" s="327">
        <v>1964329</v>
      </c>
      <c r="M33" s="325">
        <v>51989</v>
      </c>
      <c r="N33" s="325">
        <v>2100</v>
      </c>
      <c r="O33" s="467">
        <v>26500</v>
      </c>
      <c r="P33" s="524">
        <f t="shared" ref="P33:P52" si="79">SUM(Q33+T33)</f>
        <v>10000</v>
      </c>
      <c r="Q33" s="525">
        <v>10000</v>
      </c>
      <c r="R33" s="525"/>
      <c r="S33" s="525"/>
      <c r="T33" s="525"/>
      <c r="U33" s="491">
        <f t="shared" si="65"/>
        <v>0</v>
      </c>
      <c r="V33" s="529"/>
      <c r="W33" s="529"/>
      <c r="X33" s="529"/>
      <c r="Y33" s="529"/>
      <c r="Z33" s="530"/>
      <c r="AA33" s="524">
        <f t="shared" si="66"/>
        <v>33721538</v>
      </c>
      <c r="AB33" s="232">
        <f t="shared" si="67"/>
        <v>33721538</v>
      </c>
      <c r="AC33" s="232">
        <f t="shared" si="68"/>
        <v>22394730</v>
      </c>
      <c r="AD33" s="232">
        <f t="shared" si="69"/>
        <v>3169000</v>
      </c>
      <c r="AE33" s="232">
        <f t="shared" si="70"/>
        <v>0</v>
      </c>
      <c r="AF33" s="232">
        <f t="shared" si="71"/>
        <v>1990829</v>
      </c>
      <c r="AG33" s="232">
        <f t="shared" si="72"/>
        <v>26500</v>
      </c>
      <c r="AH33" s="232">
        <f t="shared" si="73"/>
        <v>1964329</v>
      </c>
      <c r="AI33" s="232">
        <f t="shared" si="74"/>
        <v>51989</v>
      </c>
      <c r="AJ33" s="232">
        <f t="shared" si="75"/>
        <v>2100</v>
      </c>
      <c r="AK33" s="232">
        <f t="shared" si="76"/>
        <v>26500</v>
      </c>
      <c r="AL33" s="479">
        <f t="shared" si="77"/>
        <v>35712367</v>
      </c>
      <c r="AM33" s="426">
        <f t="shared" si="78"/>
        <v>0</v>
      </c>
      <c r="AN33" s="427">
        <f t="shared" si="57"/>
        <v>0</v>
      </c>
      <c r="AO33" s="163"/>
      <c r="AP33" s="163"/>
      <c r="AQ33" s="163"/>
      <c r="AR33" s="163"/>
      <c r="AS33" s="163"/>
      <c r="AT33" s="163"/>
      <c r="AU33" s="163"/>
      <c r="AV33" s="163"/>
      <c r="AW33" s="398"/>
      <c r="AX33" s="638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  <c r="BI33" s="163"/>
      <c r="BJ33" s="163"/>
      <c r="BK33" s="163"/>
      <c r="BL33" s="163"/>
      <c r="BM33" s="164">
        <f t="shared" si="64"/>
        <v>33721538</v>
      </c>
      <c r="BN33" s="399"/>
      <c r="BO33" s="399"/>
      <c r="BP33" s="399">
        <f t="shared" si="27"/>
        <v>1990829</v>
      </c>
      <c r="BQ33" s="383" t="s">
        <v>452</v>
      </c>
    </row>
    <row r="34" spans="1:69" s="77" customFormat="1" x14ac:dyDescent="0.2">
      <c r="A34" s="191" t="s">
        <v>338</v>
      </c>
      <c r="B34" s="192" t="s">
        <v>339</v>
      </c>
      <c r="C34" s="192" t="s">
        <v>92</v>
      </c>
      <c r="D34" s="437" t="s">
        <v>340</v>
      </c>
      <c r="E34" s="466">
        <v>44921925.100000001</v>
      </c>
      <c r="F34" s="331">
        <v>44921925.100000001</v>
      </c>
      <c r="G34" s="331">
        <v>23298947</v>
      </c>
      <c r="H34" s="331">
        <v>9329599</v>
      </c>
      <c r="I34" s="331">
        <v>0</v>
      </c>
      <c r="J34" s="332">
        <v>3943942</v>
      </c>
      <c r="K34" s="326">
        <v>0</v>
      </c>
      <c r="L34" s="327">
        <v>3943942</v>
      </c>
      <c r="M34" s="325">
        <v>35640</v>
      </c>
      <c r="N34" s="325">
        <v>450</v>
      </c>
      <c r="O34" s="467">
        <v>0</v>
      </c>
      <c r="P34" s="524">
        <f t="shared" si="79"/>
        <v>13000</v>
      </c>
      <c r="Q34" s="525">
        <v>13000</v>
      </c>
      <c r="R34" s="525"/>
      <c r="S34" s="525">
        <v>70000</v>
      </c>
      <c r="T34" s="525"/>
      <c r="U34" s="491">
        <f t="shared" si="65"/>
        <v>0</v>
      </c>
      <c r="V34" s="529"/>
      <c r="W34" s="529"/>
      <c r="X34" s="529"/>
      <c r="Y34" s="529"/>
      <c r="Z34" s="530"/>
      <c r="AA34" s="524">
        <f t="shared" si="66"/>
        <v>44934925.100000001</v>
      </c>
      <c r="AB34" s="232">
        <f t="shared" si="67"/>
        <v>44934925.100000001</v>
      </c>
      <c r="AC34" s="232">
        <f t="shared" si="68"/>
        <v>23298947</v>
      </c>
      <c r="AD34" s="232">
        <f t="shared" si="69"/>
        <v>9399599</v>
      </c>
      <c r="AE34" s="232">
        <f t="shared" si="70"/>
        <v>0</v>
      </c>
      <c r="AF34" s="232">
        <f t="shared" si="71"/>
        <v>3943942</v>
      </c>
      <c r="AG34" s="232">
        <f t="shared" si="72"/>
        <v>0</v>
      </c>
      <c r="AH34" s="232">
        <f t="shared" si="73"/>
        <v>3943942</v>
      </c>
      <c r="AI34" s="232">
        <f t="shared" si="74"/>
        <v>35640</v>
      </c>
      <c r="AJ34" s="232">
        <f t="shared" si="75"/>
        <v>450</v>
      </c>
      <c r="AK34" s="232">
        <f t="shared" si="76"/>
        <v>0</v>
      </c>
      <c r="AL34" s="479">
        <f t="shared" si="77"/>
        <v>48878867.100000001</v>
      </c>
      <c r="AM34" s="426">
        <f t="shared" si="78"/>
        <v>0</v>
      </c>
      <c r="AN34" s="427">
        <f t="shared" si="57"/>
        <v>0</v>
      </c>
      <c r="AO34" s="163"/>
      <c r="AP34" s="163"/>
      <c r="AQ34" s="163"/>
      <c r="AR34" s="163"/>
      <c r="AS34" s="163"/>
      <c r="AT34" s="163"/>
      <c r="AU34" s="163"/>
      <c r="AV34" s="163"/>
      <c r="AW34" s="398"/>
      <c r="AX34" s="638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  <c r="BI34" s="163"/>
      <c r="BJ34" s="163"/>
      <c r="BK34" s="163"/>
      <c r="BL34" s="163"/>
      <c r="BM34" s="164">
        <f t="shared" si="64"/>
        <v>44934925.100000001</v>
      </c>
      <c r="BN34" s="399"/>
      <c r="BO34" s="399"/>
      <c r="BP34" s="399">
        <f t="shared" si="27"/>
        <v>3943942</v>
      </c>
      <c r="BQ34" s="383"/>
    </row>
    <row r="35" spans="1:69" s="77" customFormat="1" x14ac:dyDescent="0.2">
      <c r="A35" s="191" t="s">
        <v>341</v>
      </c>
      <c r="B35" s="192" t="s">
        <v>342</v>
      </c>
      <c r="C35" s="192" t="s">
        <v>92</v>
      </c>
      <c r="D35" s="437" t="s">
        <v>340</v>
      </c>
      <c r="E35" s="466">
        <v>70192500</v>
      </c>
      <c r="F35" s="331">
        <v>70192500</v>
      </c>
      <c r="G35" s="331">
        <v>57534348</v>
      </c>
      <c r="H35" s="331">
        <v>0</v>
      </c>
      <c r="I35" s="331">
        <v>0</v>
      </c>
      <c r="J35" s="332">
        <v>0</v>
      </c>
      <c r="K35" s="326">
        <v>0</v>
      </c>
      <c r="L35" s="327">
        <v>0</v>
      </c>
      <c r="M35" s="325">
        <v>0</v>
      </c>
      <c r="N35" s="325">
        <v>0</v>
      </c>
      <c r="O35" s="467">
        <v>0</v>
      </c>
      <c r="P35" s="524">
        <f t="shared" si="79"/>
        <v>0</v>
      </c>
      <c r="Q35" s="525"/>
      <c r="R35" s="525"/>
      <c r="S35" s="525"/>
      <c r="T35" s="525"/>
      <c r="U35" s="491">
        <f t="shared" si="65"/>
        <v>0</v>
      </c>
      <c r="V35" s="529"/>
      <c r="W35" s="529"/>
      <c r="X35" s="529"/>
      <c r="Y35" s="529"/>
      <c r="Z35" s="530"/>
      <c r="AA35" s="524">
        <f t="shared" si="66"/>
        <v>70192500</v>
      </c>
      <c r="AB35" s="232">
        <f t="shared" si="67"/>
        <v>70192500</v>
      </c>
      <c r="AC35" s="232">
        <f t="shared" si="68"/>
        <v>57534348</v>
      </c>
      <c r="AD35" s="232">
        <f t="shared" si="69"/>
        <v>0</v>
      </c>
      <c r="AE35" s="232">
        <f t="shared" si="70"/>
        <v>0</v>
      </c>
      <c r="AF35" s="232">
        <f t="shared" si="71"/>
        <v>0</v>
      </c>
      <c r="AG35" s="232">
        <f t="shared" si="72"/>
        <v>0</v>
      </c>
      <c r="AH35" s="232">
        <f t="shared" si="73"/>
        <v>0</v>
      </c>
      <c r="AI35" s="232">
        <f t="shared" si="74"/>
        <v>0</v>
      </c>
      <c r="AJ35" s="232">
        <f t="shared" si="75"/>
        <v>0</v>
      </c>
      <c r="AK35" s="232">
        <f t="shared" si="76"/>
        <v>0</v>
      </c>
      <c r="AL35" s="479">
        <f t="shared" si="77"/>
        <v>70192500</v>
      </c>
      <c r="AM35" s="426">
        <f t="shared" si="78"/>
        <v>0</v>
      </c>
      <c r="AN35" s="427">
        <f t="shared" si="57"/>
        <v>0</v>
      </c>
      <c r="AO35" s="163"/>
      <c r="AP35" s="163"/>
      <c r="AQ35" s="163"/>
      <c r="AR35" s="163">
        <v>70192500</v>
      </c>
      <c r="AS35" s="163"/>
      <c r="AT35" s="163"/>
      <c r="AU35" s="163"/>
      <c r="AV35" s="163"/>
      <c r="AW35" s="398"/>
      <c r="AX35" s="638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  <c r="BI35" s="163"/>
      <c r="BJ35" s="163"/>
      <c r="BK35" s="163"/>
      <c r="BL35" s="163"/>
      <c r="BM35" s="164">
        <f t="shared" si="64"/>
        <v>0</v>
      </c>
      <c r="BN35" s="399"/>
      <c r="BO35" s="399"/>
      <c r="BP35" s="399"/>
      <c r="BQ35" s="382"/>
    </row>
    <row r="36" spans="1:69" s="77" customFormat="1" x14ac:dyDescent="0.2">
      <c r="A36" s="191" t="s">
        <v>418</v>
      </c>
      <c r="B36" s="192" t="s">
        <v>419</v>
      </c>
      <c r="C36" s="192" t="s">
        <v>92</v>
      </c>
      <c r="D36" s="437" t="s">
        <v>340</v>
      </c>
      <c r="E36" s="466">
        <v>906981.02</v>
      </c>
      <c r="F36" s="331">
        <v>906981.02</v>
      </c>
      <c r="G36" s="331">
        <v>0</v>
      </c>
      <c r="H36" s="331">
        <v>0</v>
      </c>
      <c r="I36" s="331">
        <v>0</v>
      </c>
      <c r="J36" s="332">
        <v>0</v>
      </c>
      <c r="K36" s="326">
        <v>0</v>
      </c>
      <c r="L36" s="327">
        <v>0</v>
      </c>
      <c r="M36" s="325">
        <v>0</v>
      </c>
      <c r="N36" s="325">
        <v>0</v>
      </c>
      <c r="O36" s="467">
        <v>0</v>
      </c>
      <c r="P36" s="524">
        <f t="shared" si="79"/>
        <v>0</v>
      </c>
      <c r="Q36" s="525"/>
      <c r="R36" s="525"/>
      <c r="S36" s="525"/>
      <c r="T36" s="525"/>
      <c r="U36" s="491"/>
      <c r="V36" s="529"/>
      <c r="W36" s="529"/>
      <c r="X36" s="529"/>
      <c r="Y36" s="529"/>
      <c r="Z36" s="530"/>
      <c r="AA36" s="524">
        <f t="shared" ref="AA36" si="80">SUM(E36+P36)</f>
        <v>906981.02</v>
      </c>
      <c r="AB36" s="232">
        <f t="shared" ref="AB36" si="81">SUM(F36+Q36)</f>
        <v>906981.02</v>
      </c>
      <c r="AC36" s="232">
        <f t="shared" ref="AC36" si="82">SUM(G36+R36)</f>
        <v>0</v>
      </c>
      <c r="AD36" s="232">
        <f t="shared" ref="AD36" si="83">SUM(H36+S36)</f>
        <v>0</v>
      </c>
      <c r="AE36" s="232">
        <f t="shared" ref="AE36" si="84">SUM(I36+T36)</f>
        <v>0</v>
      </c>
      <c r="AF36" s="232">
        <f t="shared" ref="AF36" si="85">SUM(J36+U36)</f>
        <v>0</v>
      </c>
      <c r="AG36" s="232">
        <f t="shared" ref="AG36" si="86">SUM(K36+V36)</f>
        <v>0</v>
      </c>
      <c r="AH36" s="232">
        <f t="shared" ref="AH36" si="87">SUM(L36+W36)</f>
        <v>0</v>
      </c>
      <c r="AI36" s="232">
        <f t="shared" ref="AI36" si="88">SUM(M36+X36)</f>
        <v>0</v>
      </c>
      <c r="AJ36" s="232">
        <f t="shared" ref="AJ36" si="89">SUM(N36+Y36)</f>
        <v>0</v>
      </c>
      <c r="AK36" s="232">
        <f t="shared" ref="AK36" si="90">SUM(O36+Z36)</f>
        <v>0</v>
      </c>
      <c r="AL36" s="479">
        <f t="shared" ref="AL36" si="91">SUM(AA36+AF36)</f>
        <v>906981.02</v>
      </c>
      <c r="AM36" s="426">
        <f t="shared" si="78"/>
        <v>0</v>
      </c>
      <c r="AN36" s="427"/>
      <c r="AO36" s="163"/>
      <c r="AP36" s="163"/>
      <c r="AQ36" s="163"/>
      <c r="AR36" s="163"/>
      <c r="AS36" s="163"/>
      <c r="AT36" s="163"/>
      <c r="AU36" s="163"/>
      <c r="AV36" s="163"/>
      <c r="AW36" s="398"/>
      <c r="AX36" s="638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  <c r="BI36" s="163"/>
      <c r="BJ36" s="163"/>
      <c r="BK36" s="163"/>
      <c r="BL36" s="163">
        <v>861981.02</v>
      </c>
      <c r="BM36" s="164">
        <f t="shared" si="64"/>
        <v>45000</v>
      </c>
      <c r="BN36" s="399"/>
      <c r="BO36" s="399"/>
      <c r="BP36" s="399"/>
      <c r="BQ36" s="383" t="s">
        <v>457</v>
      </c>
    </row>
    <row r="37" spans="1:69" s="77" customFormat="1" x14ac:dyDescent="0.2">
      <c r="A37" s="191" t="s">
        <v>343</v>
      </c>
      <c r="B37" s="192" t="s">
        <v>96</v>
      </c>
      <c r="C37" s="192" t="s">
        <v>93</v>
      </c>
      <c r="D37" s="437" t="s">
        <v>308</v>
      </c>
      <c r="E37" s="466">
        <v>8144082</v>
      </c>
      <c r="F37" s="331">
        <v>8144082</v>
      </c>
      <c r="G37" s="331">
        <v>5873304</v>
      </c>
      <c r="H37" s="331">
        <v>452400</v>
      </c>
      <c r="I37" s="331">
        <v>0</v>
      </c>
      <c r="J37" s="332">
        <v>1644805</v>
      </c>
      <c r="K37" s="325">
        <v>0</v>
      </c>
      <c r="L37" s="327">
        <v>1644805</v>
      </c>
      <c r="M37" s="325">
        <v>693750</v>
      </c>
      <c r="N37" s="325">
        <v>33855</v>
      </c>
      <c r="O37" s="468">
        <v>0</v>
      </c>
      <c r="P37" s="524">
        <f t="shared" si="79"/>
        <v>-23000</v>
      </c>
      <c r="Q37" s="525">
        <v>-23000</v>
      </c>
      <c r="R37" s="525"/>
      <c r="S37" s="525"/>
      <c r="T37" s="525"/>
      <c r="U37" s="491">
        <f t="shared" si="65"/>
        <v>0</v>
      </c>
      <c r="V37" s="529"/>
      <c r="W37" s="529"/>
      <c r="X37" s="529"/>
      <c r="Y37" s="529"/>
      <c r="Z37" s="530"/>
      <c r="AA37" s="524">
        <f t="shared" si="66"/>
        <v>8121082</v>
      </c>
      <c r="AB37" s="232">
        <f t="shared" si="67"/>
        <v>8121082</v>
      </c>
      <c r="AC37" s="232">
        <f t="shared" si="68"/>
        <v>5873304</v>
      </c>
      <c r="AD37" s="232">
        <f t="shared" si="69"/>
        <v>452400</v>
      </c>
      <c r="AE37" s="232">
        <f t="shared" si="70"/>
        <v>0</v>
      </c>
      <c r="AF37" s="232">
        <f t="shared" si="71"/>
        <v>1644805</v>
      </c>
      <c r="AG37" s="232">
        <f t="shared" si="72"/>
        <v>0</v>
      </c>
      <c r="AH37" s="232">
        <f t="shared" si="73"/>
        <v>1644805</v>
      </c>
      <c r="AI37" s="232">
        <f t="shared" si="74"/>
        <v>693750</v>
      </c>
      <c r="AJ37" s="232">
        <f t="shared" si="75"/>
        <v>33855</v>
      </c>
      <c r="AK37" s="232">
        <f t="shared" si="76"/>
        <v>0</v>
      </c>
      <c r="AL37" s="479">
        <f t="shared" si="77"/>
        <v>9765887</v>
      </c>
      <c r="AM37" s="426">
        <f t="shared" si="78"/>
        <v>0</v>
      </c>
      <c r="AN37" s="427">
        <f t="shared" ref="AN37:AN43" si="92">SUM(AF37-AW37-BN37-BO37-BP37)</f>
        <v>0</v>
      </c>
      <c r="AO37" s="163"/>
      <c r="AP37" s="163"/>
      <c r="AQ37" s="163"/>
      <c r="AR37" s="163"/>
      <c r="AS37" s="163"/>
      <c r="AT37" s="163"/>
      <c r="AU37" s="163"/>
      <c r="AV37" s="163"/>
      <c r="AW37" s="398"/>
      <c r="AX37" s="638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  <c r="BI37" s="163"/>
      <c r="BJ37" s="163"/>
      <c r="BK37" s="163"/>
      <c r="BL37" s="163"/>
      <c r="BM37" s="164">
        <f t="shared" si="64"/>
        <v>8121082</v>
      </c>
      <c r="BN37" s="399"/>
      <c r="BO37" s="399"/>
      <c r="BP37" s="399">
        <f t="shared" ref="BP37:BP43" si="93">SUM(AF37-AW37-BN37)</f>
        <v>1644805</v>
      </c>
      <c r="BQ37" s="382"/>
    </row>
    <row r="38" spans="1:69" s="77" customFormat="1" x14ac:dyDescent="0.2">
      <c r="A38" s="191" t="s">
        <v>346</v>
      </c>
      <c r="B38" s="192" t="s">
        <v>347</v>
      </c>
      <c r="C38" s="192" t="s">
        <v>85</v>
      </c>
      <c r="D38" s="437" t="s">
        <v>310</v>
      </c>
      <c r="E38" s="466">
        <v>223184.37</v>
      </c>
      <c r="F38" s="331">
        <v>223184.37</v>
      </c>
      <c r="G38" s="331">
        <v>177149.16999999998</v>
      </c>
      <c r="H38" s="331">
        <v>5695.02</v>
      </c>
      <c r="I38" s="331">
        <v>0</v>
      </c>
      <c r="J38" s="332">
        <v>0</v>
      </c>
      <c r="K38" s="325">
        <v>0</v>
      </c>
      <c r="L38" s="325">
        <v>0</v>
      </c>
      <c r="M38" s="325">
        <v>0</v>
      </c>
      <c r="N38" s="325">
        <v>0</v>
      </c>
      <c r="O38" s="468">
        <v>0</v>
      </c>
      <c r="P38" s="524">
        <f t="shared" si="79"/>
        <v>0</v>
      </c>
      <c r="Q38" s="525"/>
      <c r="R38" s="525"/>
      <c r="S38" s="525"/>
      <c r="T38" s="525"/>
      <c r="U38" s="491">
        <f t="shared" si="65"/>
        <v>0</v>
      </c>
      <c r="V38" s="529"/>
      <c r="W38" s="529"/>
      <c r="X38" s="529"/>
      <c r="Y38" s="529"/>
      <c r="Z38" s="530"/>
      <c r="AA38" s="524">
        <f t="shared" si="66"/>
        <v>223184.37</v>
      </c>
      <c r="AB38" s="232">
        <f t="shared" si="67"/>
        <v>223184.37</v>
      </c>
      <c r="AC38" s="232">
        <f t="shared" si="68"/>
        <v>177149.16999999998</v>
      </c>
      <c r="AD38" s="232">
        <f t="shared" si="69"/>
        <v>5695.02</v>
      </c>
      <c r="AE38" s="232">
        <f t="shared" si="70"/>
        <v>0</v>
      </c>
      <c r="AF38" s="232">
        <f t="shared" si="71"/>
        <v>0</v>
      </c>
      <c r="AG38" s="232">
        <f t="shared" si="72"/>
        <v>0</v>
      </c>
      <c r="AH38" s="232">
        <f t="shared" si="73"/>
        <v>0</v>
      </c>
      <c r="AI38" s="232">
        <f t="shared" si="74"/>
        <v>0</v>
      </c>
      <c r="AJ38" s="232">
        <f t="shared" si="75"/>
        <v>0</v>
      </c>
      <c r="AK38" s="232">
        <f t="shared" si="76"/>
        <v>0</v>
      </c>
      <c r="AL38" s="479">
        <f t="shared" si="77"/>
        <v>223184.37</v>
      </c>
      <c r="AM38" s="426">
        <f t="shared" si="78"/>
        <v>0</v>
      </c>
      <c r="AN38" s="427">
        <f t="shared" si="92"/>
        <v>0</v>
      </c>
      <c r="AO38" s="163"/>
      <c r="AP38" s="163"/>
      <c r="AQ38" s="163"/>
      <c r="AR38" s="163"/>
      <c r="AS38" s="163"/>
      <c r="AT38" s="163"/>
      <c r="AU38" s="163"/>
      <c r="AV38" s="163"/>
      <c r="AW38" s="398"/>
      <c r="AX38" s="638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  <c r="BI38" s="163"/>
      <c r="BJ38" s="163"/>
      <c r="BK38" s="163"/>
      <c r="BL38" s="163"/>
      <c r="BM38" s="164">
        <f t="shared" si="64"/>
        <v>223184.37</v>
      </c>
      <c r="BN38" s="399"/>
      <c r="BO38" s="399"/>
      <c r="BP38" s="399">
        <f t="shared" si="93"/>
        <v>0</v>
      </c>
      <c r="BQ38" s="382"/>
    </row>
    <row r="39" spans="1:69" s="77" customFormat="1" x14ac:dyDescent="0.2">
      <c r="A39" s="191" t="s">
        <v>354</v>
      </c>
      <c r="B39" s="192" t="s">
        <v>355</v>
      </c>
      <c r="C39" s="192" t="s">
        <v>85</v>
      </c>
      <c r="D39" s="445" t="s">
        <v>356</v>
      </c>
      <c r="E39" s="466">
        <v>1073449</v>
      </c>
      <c r="F39" s="331">
        <v>1073449</v>
      </c>
      <c r="G39" s="331">
        <v>817536</v>
      </c>
      <c r="H39" s="331">
        <v>45500</v>
      </c>
      <c r="I39" s="331">
        <v>0</v>
      </c>
      <c r="J39" s="332">
        <v>0</v>
      </c>
      <c r="K39" s="325">
        <v>0</v>
      </c>
      <c r="L39" s="325">
        <v>0</v>
      </c>
      <c r="M39" s="325">
        <v>0</v>
      </c>
      <c r="N39" s="325">
        <v>0</v>
      </c>
      <c r="O39" s="468">
        <v>0</v>
      </c>
      <c r="P39" s="524">
        <f t="shared" si="79"/>
        <v>0</v>
      </c>
      <c r="Q39" s="525"/>
      <c r="R39" s="525"/>
      <c r="S39" s="525"/>
      <c r="T39" s="525"/>
      <c r="U39" s="491">
        <f t="shared" si="65"/>
        <v>0</v>
      </c>
      <c r="V39" s="502"/>
      <c r="W39" s="502"/>
      <c r="X39" s="502"/>
      <c r="Y39" s="502"/>
      <c r="Z39" s="503"/>
      <c r="AA39" s="524">
        <f t="shared" si="66"/>
        <v>1073449</v>
      </c>
      <c r="AB39" s="232">
        <f t="shared" si="67"/>
        <v>1073449</v>
      </c>
      <c r="AC39" s="232">
        <f t="shared" si="68"/>
        <v>817536</v>
      </c>
      <c r="AD39" s="232">
        <f t="shared" si="69"/>
        <v>45500</v>
      </c>
      <c r="AE39" s="232">
        <f t="shared" si="70"/>
        <v>0</v>
      </c>
      <c r="AF39" s="232">
        <f t="shared" si="71"/>
        <v>0</v>
      </c>
      <c r="AG39" s="232">
        <f t="shared" si="72"/>
        <v>0</v>
      </c>
      <c r="AH39" s="232">
        <f t="shared" si="73"/>
        <v>0</v>
      </c>
      <c r="AI39" s="232">
        <f t="shared" si="74"/>
        <v>0</v>
      </c>
      <c r="AJ39" s="232">
        <f t="shared" si="75"/>
        <v>0</v>
      </c>
      <c r="AK39" s="232">
        <f t="shared" si="76"/>
        <v>0</v>
      </c>
      <c r="AL39" s="479">
        <f t="shared" si="77"/>
        <v>1073449</v>
      </c>
      <c r="AM39" s="426">
        <f t="shared" si="78"/>
        <v>0</v>
      </c>
      <c r="AN39" s="427">
        <f t="shared" si="92"/>
        <v>0</v>
      </c>
      <c r="AO39" s="163"/>
      <c r="AP39" s="163"/>
      <c r="AQ39" s="163"/>
      <c r="AR39" s="163"/>
      <c r="AS39" s="163"/>
      <c r="AT39" s="163"/>
      <c r="AU39" s="163"/>
      <c r="AV39" s="163"/>
      <c r="AW39" s="398"/>
      <c r="AX39" s="638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  <c r="BI39" s="163"/>
      <c r="BJ39" s="163"/>
      <c r="BK39" s="163"/>
      <c r="BL39" s="163"/>
      <c r="BM39" s="164">
        <f t="shared" si="64"/>
        <v>1073449</v>
      </c>
      <c r="BN39" s="399"/>
      <c r="BO39" s="399"/>
      <c r="BP39" s="399">
        <f t="shared" si="93"/>
        <v>0</v>
      </c>
      <c r="BQ39" s="383" t="s">
        <v>391</v>
      </c>
    </row>
    <row r="40" spans="1:69" s="77" customFormat="1" x14ac:dyDescent="0.2">
      <c r="A40" s="191" t="s">
        <v>368</v>
      </c>
      <c r="B40" s="192" t="s">
        <v>369</v>
      </c>
      <c r="C40" s="192" t="s">
        <v>85</v>
      </c>
      <c r="D40" s="446" t="s">
        <v>370</v>
      </c>
      <c r="E40" s="466">
        <v>2281238</v>
      </c>
      <c r="F40" s="331">
        <v>2281238</v>
      </c>
      <c r="G40" s="331">
        <v>1657013</v>
      </c>
      <c r="H40" s="331">
        <v>97500</v>
      </c>
      <c r="I40" s="331">
        <v>0</v>
      </c>
      <c r="J40" s="332">
        <v>0</v>
      </c>
      <c r="K40" s="325">
        <v>0</v>
      </c>
      <c r="L40" s="325">
        <v>0</v>
      </c>
      <c r="M40" s="325">
        <v>0</v>
      </c>
      <c r="N40" s="325">
        <v>0</v>
      </c>
      <c r="O40" s="468">
        <v>0</v>
      </c>
      <c r="P40" s="524">
        <f t="shared" si="79"/>
        <v>0</v>
      </c>
      <c r="Q40" s="525"/>
      <c r="R40" s="525"/>
      <c r="S40" s="525"/>
      <c r="T40" s="525"/>
      <c r="U40" s="491">
        <f t="shared" si="65"/>
        <v>0</v>
      </c>
      <c r="V40" s="535"/>
      <c r="W40" s="535"/>
      <c r="X40" s="535"/>
      <c r="Y40" s="535"/>
      <c r="Z40" s="536"/>
      <c r="AA40" s="524">
        <f t="shared" si="66"/>
        <v>2281238</v>
      </c>
      <c r="AB40" s="232">
        <f t="shared" si="67"/>
        <v>2281238</v>
      </c>
      <c r="AC40" s="232">
        <f t="shared" si="68"/>
        <v>1657013</v>
      </c>
      <c r="AD40" s="232">
        <f t="shared" si="69"/>
        <v>97500</v>
      </c>
      <c r="AE40" s="232">
        <f t="shared" si="70"/>
        <v>0</v>
      </c>
      <c r="AF40" s="232">
        <f t="shared" si="71"/>
        <v>0</v>
      </c>
      <c r="AG40" s="232">
        <f t="shared" si="72"/>
        <v>0</v>
      </c>
      <c r="AH40" s="232">
        <f t="shared" si="73"/>
        <v>0</v>
      </c>
      <c r="AI40" s="232">
        <f t="shared" si="74"/>
        <v>0</v>
      </c>
      <c r="AJ40" s="232">
        <f t="shared" si="75"/>
        <v>0</v>
      </c>
      <c r="AK40" s="232">
        <f t="shared" si="76"/>
        <v>0</v>
      </c>
      <c r="AL40" s="479">
        <f t="shared" si="77"/>
        <v>2281238</v>
      </c>
      <c r="AM40" s="426">
        <f t="shared" si="78"/>
        <v>0</v>
      </c>
      <c r="AN40" s="427">
        <f t="shared" si="92"/>
        <v>0</v>
      </c>
      <c r="AO40" s="163"/>
      <c r="AP40" s="163"/>
      <c r="AQ40" s="163"/>
      <c r="AR40" s="163"/>
      <c r="AS40" s="163"/>
      <c r="AT40" s="163"/>
      <c r="AU40" s="163"/>
      <c r="AV40" s="163"/>
      <c r="AW40" s="398"/>
      <c r="AX40" s="638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  <c r="BI40" s="163"/>
      <c r="BJ40" s="163"/>
      <c r="BK40" s="163"/>
      <c r="BL40" s="163"/>
      <c r="BM40" s="164">
        <f t="shared" si="64"/>
        <v>2281238</v>
      </c>
      <c r="BN40" s="399"/>
      <c r="BO40" s="399"/>
      <c r="BP40" s="399">
        <f t="shared" si="93"/>
        <v>0</v>
      </c>
      <c r="BQ40" s="383" t="s">
        <v>393</v>
      </c>
    </row>
    <row r="41" spans="1:69" s="77" customFormat="1" x14ac:dyDescent="0.2">
      <c r="A41" s="191" t="s">
        <v>360</v>
      </c>
      <c r="B41" s="192" t="s">
        <v>361</v>
      </c>
      <c r="C41" s="192" t="s">
        <v>85</v>
      </c>
      <c r="D41" s="446" t="s">
        <v>178</v>
      </c>
      <c r="E41" s="466">
        <v>54500</v>
      </c>
      <c r="F41" s="331">
        <v>54500</v>
      </c>
      <c r="G41" s="331">
        <v>0</v>
      </c>
      <c r="H41" s="331">
        <v>0</v>
      </c>
      <c r="I41" s="331">
        <v>0</v>
      </c>
      <c r="J41" s="332">
        <v>0</v>
      </c>
      <c r="K41" s="325">
        <v>0</v>
      </c>
      <c r="L41" s="325">
        <v>0</v>
      </c>
      <c r="M41" s="325">
        <v>0</v>
      </c>
      <c r="N41" s="325">
        <v>0</v>
      </c>
      <c r="O41" s="468">
        <v>0</v>
      </c>
      <c r="P41" s="524">
        <f t="shared" si="79"/>
        <v>0</v>
      </c>
      <c r="Q41" s="525"/>
      <c r="R41" s="525"/>
      <c r="S41" s="525"/>
      <c r="T41" s="525"/>
      <c r="U41" s="491">
        <f t="shared" si="65"/>
        <v>0</v>
      </c>
      <c r="V41" s="535"/>
      <c r="W41" s="535"/>
      <c r="X41" s="535"/>
      <c r="Y41" s="535"/>
      <c r="Z41" s="536"/>
      <c r="AA41" s="524">
        <f t="shared" si="66"/>
        <v>54500</v>
      </c>
      <c r="AB41" s="232">
        <f t="shared" si="67"/>
        <v>54500</v>
      </c>
      <c r="AC41" s="232">
        <f t="shared" si="68"/>
        <v>0</v>
      </c>
      <c r="AD41" s="232">
        <f t="shared" si="69"/>
        <v>0</v>
      </c>
      <c r="AE41" s="232">
        <f t="shared" si="70"/>
        <v>0</v>
      </c>
      <c r="AF41" s="232">
        <f t="shared" si="71"/>
        <v>0</v>
      </c>
      <c r="AG41" s="232">
        <f t="shared" si="72"/>
        <v>0</v>
      </c>
      <c r="AH41" s="232">
        <f t="shared" si="73"/>
        <v>0</v>
      </c>
      <c r="AI41" s="232">
        <f t="shared" si="74"/>
        <v>0</v>
      </c>
      <c r="AJ41" s="232">
        <f t="shared" si="75"/>
        <v>0</v>
      </c>
      <c r="AK41" s="232">
        <f t="shared" si="76"/>
        <v>0</v>
      </c>
      <c r="AL41" s="479">
        <f t="shared" si="77"/>
        <v>54500</v>
      </c>
      <c r="AM41" s="426">
        <f t="shared" si="78"/>
        <v>0</v>
      </c>
      <c r="AN41" s="427">
        <f t="shared" si="92"/>
        <v>0</v>
      </c>
      <c r="AO41" s="163"/>
      <c r="AP41" s="163"/>
      <c r="AQ41" s="163"/>
      <c r="AR41" s="163"/>
      <c r="AS41" s="163"/>
      <c r="AT41" s="163"/>
      <c r="AU41" s="163"/>
      <c r="AV41" s="163"/>
      <c r="AW41" s="398"/>
      <c r="AX41" s="638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  <c r="BI41" s="163"/>
      <c r="BJ41" s="163"/>
      <c r="BK41" s="163"/>
      <c r="BL41" s="163"/>
      <c r="BM41" s="164">
        <f t="shared" si="64"/>
        <v>54500</v>
      </c>
      <c r="BN41" s="399"/>
      <c r="BO41" s="399"/>
      <c r="BP41" s="399">
        <f t="shared" si="93"/>
        <v>0</v>
      </c>
      <c r="BQ41" s="382" t="s">
        <v>197</v>
      </c>
    </row>
    <row r="42" spans="1:69" s="77" customFormat="1" x14ac:dyDescent="0.2">
      <c r="A42" s="191" t="s">
        <v>348</v>
      </c>
      <c r="B42" s="192" t="s">
        <v>349</v>
      </c>
      <c r="C42" s="207" t="s">
        <v>85</v>
      </c>
      <c r="D42" s="446" t="s">
        <v>350</v>
      </c>
      <c r="E42" s="574">
        <v>210390</v>
      </c>
      <c r="F42" s="332">
        <v>210390</v>
      </c>
      <c r="G42" s="332">
        <v>39474</v>
      </c>
      <c r="H42" s="332">
        <v>40000</v>
      </c>
      <c r="I42" s="331">
        <v>0</v>
      </c>
      <c r="J42" s="332">
        <v>0</v>
      </c>
      <c r="K42" s="325">
        <v>0</v>
      </c>
      <c r="L42" s="325">
        <v>0</v>
      </c>
      <c r="M42" s="325">
        <v>0</v>
      </c>
      <c r="N42" s="325">
        <v>0</v>
      </c>
      <c r="O42" s="468">
        <v>0</v>
      </c>
      <c r="P42" s="524">
        <f t="shared" si="79"/>
        <v>0</v>
      </c>
      <c r="Q42" s="525"/>
      <c r="R42" s="525"/>
      <c r="S42" s="525"/>
      <c r="T42" s="525"/>
      <c r="U42" s="491">
        <f t="shared" si="65"/>
        <v>0</v>
      </c>
      <c r="V42" s="535"/>
      <c r="W42" s="535"/>
      <c r="X42" s="535"/>
      <c r="Y42" s="535"/>
      <c r="Z42" s="536"/>
      <c r="AA42" s="524">
        <v>210390</v>
      </c>
      <c r="AB42" s="232">
        <v>210390</v>
      </c>
      <c r="AC42" s="232">
        <f t="shared" si="68"/>
        <v>39474</v>
      </c>
      <c r="AD42" s="232">
        <f t="shared" si="69"/>
        <v>40000</v>
      </c>
      <c r="AE42" s="232">
        <f t="shared" si="70"/>
        <v>0</v>
      </c>
      <c r="AF42" s="232">
        <f t="shared" si="71"/>
        <v>0</v>
      </c>
      <c r="AG42" s="232">
        <f t="shared" si="72"/>
        <v>0</v>
      </c>
      <c r="AH42" s="232">
        <f t="shared" si="73"/>
        <v>0</v>
      </c>
      <c r="AI42" s="232">
        <f t="shared" si="74"/>
        <v>0</v>
      </c>
      <c r="AJ42" s="232">
        <f t="shared" si="75"/>
        <v>0</v>
      </c>
      <c r="AK42" s="232">
        <f t="shared" si="76"/>
        <v>0</v>
      </c>
      <c r="AL42" s="479">
        <f t="shared" si="77"/>
        <v>210390</v>
      </c>
      <c r="AM42" s="426">
        <f t="shared" si="78"/>
        <v>0</v>
      </c>
      <c r="AN42" s="427">
        <f t="shared" si="92"/>
        <v>0</v>
      </c>
      <c r="AO42" s="163"/>
      <c r="AP42" s="163"/>
      <c r="AQ42" s="163"/>
      <c r="AR42" s="163"/>
      <c r="AS42" s="163"/>
      <c r="AT42" s="163"/>
      <c r="AU42" s="163"/>
      <c r="AV42" s="163"/>
      <c r="AW42" s="398"/>
      <c r="AX42" s="638"/>
      <c r="AY42" s="163"/>
      <c r="AZ42" s="163"/>
      <c r="BA42" s="163"/>
      <c r="BB42" s="163"/>
      <c r="BC42" s="163"/>
      <c r="BD42" s="163"/>
      <c r="BE42" s="163"/>
      <c r="BF42" s="163"/>
      <c r="BG42" s="163">
        <v>14951</v>
      </c>
      <c r="BH42" s="163">
        <v>25304</v>
      </c>
      <c r="BI42" s="163">
        <v>16652</v>
      </c>
      <c r="BJ42" s="163"/>
      <c r="BK42" s="163"/>
      <c r="BL42" s="163"/>
      <c r="BM42" s="164">
        <f t="shared" si="64"/>
        <v>153483</v>
      </c>
      <c r="BN42" s="399"/>
      <c r="BO42" s="399"/>
      <c r="BP42" s="399">
        <f t="shared" si="93"/>
        <v>0</v>
      </c>
      <c r="BQ42" s="383"/>
    </row>
    <row r="43" spans="1:69" s="77" customFormat="1" x14ac:dyDescent="0.2">
      <c r="A43" s="191" t="s">
        <v>351</v>
      </c>
      <c r="B43" s="192" t="s">
        <v>352</v>
      </c>
      <c r="C43" s="207" t="s">
        <v>85</v>
      </c>
      <c r="D43" s="446" t="s">
        <v>353</v>
      </c>
      <c r="E43" s="574">
        <v>1499036</v>
      </c>
      <c r="F43" s="332">
        <v>1499036</v>
      </c>
      <c r="G43" s="332">
        <v>1228718</v>
      </c>
      <c r="H43" s="332">
        <v>0</v>
      </c>
      <c r="I43" s="331">
        <v>0</v>
      </c>
      <c r="J43" s="332">
        <v>0</v>
      </c>
      <c r="K43" s="325">
        <v>0</v>
      </c>
      <c r="L43" s="325">
        <v>0</v>
      </c>
      <c r="M43" s="325">
        <v>0</v>
      </c>
      <c r="N43" s="325">
        <v>0</v>
      </c>
      <c r="O43" s="468">
        <v>0</v>
      </c>
      <c r="P43" s="524">
        <f t="shared" si="79"/>
        <v>0</v>
      </c>
      <c r="Q43" s="525"/>
      <c r="R43" s="525"/>
      <c r="S43" s="525"/>
      <c r="T43" s="525"/>
      <c r="U43" s="491">
        <f t="shared" si="65"/>
        <v>0</v>
      </c>
      <c r="V43" s="535"/>
      <c r="W43" s="535"/>
      <c r="X43" s="535"/>
      <c r="Y43" s="535"/>
      <c r="Z43" s="536"/>
      <c r="AA43" s="524">
        <v>1499036</v>
      </c>
      <c r="AB43" s="232">
        <v>1499036</v>
      </c>
      <c r="AC43" s="232">
        <f t="shared" si="68"/>
        <v>1228718</v>
      </c>
      <c r="AD43" s="232">
        <f t="shared" si="69"/>
        <v>0</v>
      </c>
      <c r="AE43" s="232">
        <f t="shared" si="70"/>
        <v>0</v>
      </c>
      <c r="AF43" s="232">
        <f t="shared" si="71"/>
        <v>0</v>
      </c>
      <c r="AG43" s="232">
        <f t="shared" si="72"/>
        <v>0</v>
      </c>
      <c r="AH43" s="232">
        <f t="shared" si="73"/>
        <v>0</v>
      </c>
      <c r="AI43" s="232">
        <f t="shared" si="74"/>
        <v>0</v>
      </c>
      <c r="AJ43" s="232">
        <f t="shared" si="75"/>
        <v>0</v>
      </c>
      <c r="AK43" s="232">
        <f t="shared" si="76"/>
        <v>0</v>
      </c>
      <c r="AL43" s="479">
        <f t="shared" si="77"/>
        <v>1499036</v>
      </c>
      <c r="AM43" s="426">
        <f t="shared" si="78"/>
        <v>0</v>
      </c>
      <c r="AN43" s="427">
        <f t="shared" si="92"/>
        <v>0</v>
      </c>
      <c r="AO43" s="163"/>
      <c r="AP43" s="163"/>
      <c r="AQ43" s="163"/>
      <c r="AR43" s="163"/>
      <c r="AS43" s="163"/>
      <c r="AT43" s="163"/>
      <c r="AU43" s="163">
        <v>1499036</v>
      </c>
      <c r="AV43" s="163"/>
      <c r="AW43" s="398"/>
      <c r="AX43" s="638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  <c r="BI43" s="163"/>
      <c r="BJ43" s="163"/>
      <c r="BK43" s="163"/>
      <c r="BL43" s="163"/>
      <c r="BM43" s="164">
        <f t="shared" si="64"/>
        <v>0</v>
      </c>
      <c r="BN43" s="399"/>
      <c r="BO43" s="399"/>
      <c r="BP43" s="399">
        <f t="shared" si="93"/>
        <v>0</v>
      </c>
      <c r="BQ43" s="383" t="s">
        <v>392</v>
      </c>
    </row>
    <row r="44" spans="1:69" s="77" customFormat="1" ht="25.5" x14ac:dyDescent="0.2">
      <c r="A44" s="191" t="s">
        <v>357</v>
      </c>
      <c r="B44" s="192" t="s">
        <v>358</v>
      </c>
      <c r="C44" s="207" t="s">
        <v>85</v>
      </c>
      <c r="D44" s="446" t="s">
        <v>359</v>
      </c>
      <c r="E44" s="466">
        <v>330289</v>
      </c>
      <c r="F44" s="331">
        <v>330289</v>
      </c>
      <c r="G44" s="331">
        <v>202565</v>
      </c>
      <c r="H44" s="331">
        <v>0</v>
      </c>
      <c r="I44" s="331">
        <v>0</v>
      </c>
      <c r="J44" s="332">
        <v>0</v>
      </c>
      <c r="K44" s="325">
        <v>0</v>
      </c>
      <c r="L44" s="325">
        <v>0</v>
      </c>
      <c r="M44" s="325">
        <v>0</v>
      </c>
      <c r="N44" s="325">
        <v>0</v>
      </c>
      <c r="O44" s="468">
        <v>0</v>
      </c>
      <c r="P44" s="524">
        <f t="shared" si="79"/>
        <v>-83239</v>
      </c>
      <c r="Q44" s="525">
        <v>-83239</v>
      </c>
      <c r="R44" s="525">
        <v>-68230</v>
      </c>
      <c r="S44" s="525"/>
      <c r="T44" s="525"/>
      <c r="U44" s="491">
        <f t="shared" si="65"/>
        <v>0</v>
      </c>
      <c r="V44" s="535"/>
      <c r="W44" s="535"/>
      <c r="X44" s="535"/>
      <c r="Y44" s="535"/>
      <c r="Z44" s="536"/>
      <c r="AA44" s="524">
        <f t="shared" si="66"/>
        <v>247050</v>
      </c>
      <c r="AB44" s="232">
        <f t="shared" si="67"/>
        <v>247050</v>
      </c>
      <c r="AC44" s="232">
        <f t="shared" si="68"/>
        <v>134335</v>
      </c>
      <c r="AD44" s="232">
        <f t="shared" si="69"/>
        <v>0</v>
      </c>
      <c r="AE44" s="232">
        <f t="shared" si="70"/>
        <v>0</v>
      </c>
      <c r="AF44" s="232">
        <f t="shared" si="71"/>
        <v>0</v>
      </c>
      <c r="AG44" s="232">
        <f t="shared" si="72"/>
        <v>0</v>
      </c>
      <c r="AH44" s="232">
        <f t="shared" si="73"/>
        <v>0</v>
      </c>
      <c r="AI44" s="232">
        <f t="shared" si="74"/>
        <v>0</v>
      </c>
      <c r="AJ44" s="232">
        <f t="shared" si="75"/>
        <v>0</v>
      </c>
      <c r="AK44" s="232">
        <f t="shared" si="76"/>
        <v>0</v>
      </c>
      <c r="AL44" s="479">
        <f>SUM(AA44+AF44)</f>
        <v>247050</v>
      </c>
      <c r="AM44" s="426">
        <f t="shared" ref="AM44:AM48" si="94">SUM(AA44-AO44-AR44-AS44-AU44-AV44-AY44-AZ44-BA44-BC44-BE44-BF44-BG44-BK44-BM44-AP44-AQ44-BH44-BI44-BJ44-BB44-BD44-AT44-BL44)</f>
        <v>0</v>
      </c>
      <c r="AN44" s="427">
        <f t="shared" ref="AN44:AN48" si="95">SUM(AF44-AW44-BN44-BO44-BP44)</f>
        <v>0</v>
      </c>
      <c r="AO44" s="163"/>
      <c r="AP44" s="163"/>
      <c r="AQ44" s="163"/>
      <c r="AR44" s="163"/>
      <c r="AS44" s="163"/>
      <c r="AT44" s="163"/>
      <c r="AU44" s="163"/>
      <c r="AV44" s="163">
        <v>247050</v>
      </c>
      <c r="AW44" s="398"/>
      <c r="AX44" s="638"/>
      <c r="AY44" s="163"/>
      <c r="AZ44" s="163"/>
      <c r="BA44" s="163"/>
      <c r="BB44" s="163"/>
      <c r="BC44" s="163"/>
      <c r="BD44" s="672"/>
      <c r="BE44" s="163"/>
      <c r="BF44" s="163"/>
      <c r="BG44" s="163"/>
      <c r="BH44" s="163"/>
      <c r="BI44" s="163"/>
      <c r="BJ44" s="163"/>
      <c r="BK44" s="163"/>
      <c r="BL44" s="163"/>
      <c r="BM44" s="164">
        <f t="shared" si="64"/>
        <v>0</v>
      </c>
      <c r="BN44" s="399"/>
      <c r="BO44" s="399"/>
      <c r="BP44" s="399"/>
      <c r="BQ44" s="559" t="s">
        <v>461</v>
      </c>
    </row>
    <row r="45" spans="1:69" s="77" customFormat="1" ht="25.5" x14ac:dyDescent="0.2">
      <c r="A45" s="191" t="s">
        <v>509</v>
      </c>
      <c r="B45" s="192" t="s">
        <v>510</v>
      </c>
      <c r="C45" s="207" t="s">
        <v>85</v>
      </c>
      <c r="D45" s="446" t="s">
        <v>511</v>
      </c>
      <c r="E45" s="466"/>
      <c r="F45" s="331"/>
      <c r="G45" s="331"/>
      <c r="H45" s="331"/>
      <c r="I45" s="331"/>
      <c r="J45" s="332"/>
      <c r="K45" s="325"/>
      <c r="L45" s="325"/>
      <c r="M45" s="325"/>
      <c r="N45" s="325"/>
      <c r="O45" s="468"/>
      <c r="P45" s="524">
        <f t="shared" si="79"/>
        <v>83239</v>
      </c>
      <c r="Q45" s="525">
        <v>83239</v>
      </c>
      <c r="R45" s="525">
        <v>68230</v>
      </c>
      <c r="S45" s="525"/>
      <c r="T45" s="525"/>
      <c r="U45" s="491"/>
      <c r="V45" s="535"/>
      <c r="W45" s="535"/>
      <c r="X45" s="535"/>
      <c r="Y45" s="535"/>
      <c r="Z45" s="536"/>
      <c r="AA45" s="524">
        <f t="shared" si="66"/>
        <v>83239</v>
      </c>
      <c r="AB45" s="232">
        <f t="shared" si="67"/>
        <v>83239</v>
      </c>
      <c r="AC45" s="232">
        <f t="shared" si="68"/>
        <v>68230</v>
      </c>
      <c r="AD45" s="232">
        <f t="shared" si="69"/>
        <v>0</v>
      </c>
      <c r="AE45" s="232">
        <f t="shared" si="70"/>
        <v>0</v>
      </c>
      <c r="AF45" s="232">
        <f t="shared" si="71"/>
        <v>0</v>
      </c>
      <c r="AG45" s="232">
        <f t="shared" si="72"/>
        <v>0</v>
      </c>
      <c r="AH45" s="232">
        <f t="shared" si="73"/>
        <v>0</v>
      </c>
      <c r="AI45" s="232">
        <f t="shared" si="74"/>
        <v>0</v>
      </c>
      <c r="AJ45" s="232">
        <f t="shared" si="75"/>
        <v>0</v>
      </c>
      <c r="AK45" s="232">
        <f t="shared" si="76"/>
        <v>0</v>
      </c>
      <c r="AL45" s="479">
        <f>SUM(AA45+AF45)</f>
        <v>83239</v>
      </c>
      <c r="AM45" s="426"/>
      <c r="AN45" s="427"/>
      <c r="AO45" s="163"/>
      <c r="AP45" s="163"/>
      <c r="AQ45" s="163"/>
      <c r="AR45" s="163"/>
      <c r="AS45" s="163"/>
      <c r="AT45" s="163"/>
      <c r="AU45" s="163"/>
      <c r="AV45" s="163"/>
      <c r="AW45" s="398"/>
      <c r="AX45" s="638"/>
      <c r="AY45" s="163"/>
      <c r="AZ45" s="163"/>
      <c r="BA45" s="163"/>
      <c r="BB45" s="163"/>
      <c r="BC45" s="163"/>
      <c r="BD45" s="672">
        <v>83239</v>
      </c>
      <c r="BE45" s="163"/>
      <c r="BF45" s="163"/>
      <c r="BG45" s="163"/>
      <c r="BH45" s="163"/>
      <c r="BI45" s="163"/>
      <c r="BJ45" s="163"/>
      <c r="BK45" s="163"/>
      <c r="BL45" s="163"/>
      <c r="BM45" s="164"/>
      <c r="BN45" s="399"/>
      <c r="BO45" s="399"/>
      <c r="BP45" s="399"/>
      <c r="BQ45" s="559"/>
    </row>
    <row r="46" spans="1:69" s="77" customFormat="1" ht="38.25" x14ac:dyDescent="0.2">
      <c r="A46" s="191" t="s">
        <v>487</v>
      </c>
      <c r="B46" s="192" t="s">
        <v>488</v>
      </c>
      <c r="C46" s="207" t="s">
        <v>85</v>
      </c>
      <c r="D46" s="666" t="s">
        <v>491</v>
      </c>
      <c r="E46" s="466">
        <v>800000</v>
      </c>
      <c r="F46" s="331">
        <v>800000</v>
      </c>
      <c r="G46" s="331">
        <v>0</v>
      </c>
      <c r="H46" s="331">
        <v>0</v>
      </c>
      <c r="I46" s="331">
        <v>0</v>
      </c>
      <c r="J46" s="331">
        <v>0</v>
      </c>
      <c r="K46" s="232">
        <v>0</v>
      </c>
      <c r="L46" s="232">
        <v>0</v>
      </c>
      <c r="M46" s="232">
        <v>0</v>
      </c>
      <c r="N46" s="232">
        <v>0</v>
      </c>
      <c r="O46" s="462">
        <v>0</v>
      </c>
      <c r="P46" s="524">
        <f t="shared" si="79"/>
        <v>0</v>
      </c>
      <c r="Q46" s="667"/>
      <c r="R46" s="667"/>
      <c r="S46" s="667"/>
      <c r="T46" s="667"/>
      <c r="U46" s="72"/>
      <c r="V46" s="668"/>
      <c r="W46" s="668"/>
      <c r="X46" s="668"/>
      <c r="Y46" s="668"/>
      <c r="Z46" s="669"/>
      <c r="AA46" s="524">
        <f t="shared" ref="AA46:AA47" si="96">SUM(E46+P46)</f>
        <v>800000</v>
      </c>
      <c r="AB46" s="232">
        <f t="shared" ref="AB46:AB47" si="97">SUM(F46+Q46)</f>
        <v>800000</v>
      </c>
      <c r="AC46" s="232">
        <f t="shared" ref="AC46:AC47" si="98">SUM(G46+R46)</f>
        <v>0</v>
      </c>
      <c r="AD46" s="232">
        <f t="shared" ref="AD46:AD47" si="99">SUM(H46+S46)</f>
        <v>0</v>
      </c>
      <c r="AE46" s="232">
        <f t="shared" ref="AE46:AE47" si="100">SUM(I46+T46)</f>
        <v>0</v>
      </c>
      <c r="AF46" s="232">
        <f t="shared" ref="AF46:AF47" si="101">SUM(J46+U46)</f>
        <v>0</v>
      </c>
      <c r="AG46" s="232">
        <f t="shared" ref="AG46:AG47" si="102">SUM(K46+V46)</f>
        <v>0</v>
      </c>
      <c r="AH46" s="232">
        <f t="shared" ref="AH46:AH47" si="103">SUM(L46+W46)</f>
        <v>0</v>
      </c>
      <c r="AI46" s="232">
        <f t="shared" ref="AI46:AI47" si="104">SUM(M46+X46)</f>
        <v>0</v>
      </c>
      <c r="AJ46" s="232">
        <f t="shared" ref="AJ46:AJ47" si="105">SUM(N46+Y46)</f>
        <v>0</v>
      </c>
      <c r="AK46" s="232">
        <f t="shared" ref="AK46:AK47" si="106">SUM(O46+Z46)</f>
        <v>0</v>
      </c>
      <c r="AL46" s="233">
        <f t="shared" ref="AL46:AL47" si="107">SUM(AA46+AF46)</f>
        <v>800000</v>
      </c>
      <c r="AM46" s="670">
        <f t="shared" si="94"/>
        <v>0</v>
      </c>
      <c r="AN46" s="122">
        <f t="shared" si="95"/>
        <v>0</v>
      </c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  <c r="BI46" s="163"/>
      <c r="BJ46" s="163"/>
      <c r="BK46" s="163"/>
      <c r="BL46" s="163"/>
      <c r="BM46" s="163">
        <f t="shared" si="64"/>
        <v>800000</v>
      </c>
      <c r="BN46" s="671"/>
      <c r="BO46" s="671"/>
      <c r="BP46" s="671"/>
      <c r="BQ46" s="193" t="s">
        <v>500</v>
      </c>
    </row>
    <row r="47" spans="1:69" s="77" customFormat="1" ht="25.5" x14ac:dyDescent="0.2">
      <c r="A47" s="191" t="s">
        <v>489</v>
      </c>
      <c r="B47" s="192" t="s">
        <v>490</v>
      </c>
      <c r="C47" s="207" t="s">
        <v>85</v>
      </c>
      <c r="D47" s="446" t="s">
        <v>492</v>
      </c>
      <c r="E47" s="466">
        <v>1049096</v>
      </c>
      <c r="F47" s="331">
        <v>1049096</v>
      </c>
      <c r="G47" s="331">
        <v>0</v>
      </c>
      <c r="H47" s="331">
        <v>0</v>
      </c>
      <c r="I47" s="331">
        <v>0</v>
      </c>
      <c r="J47" s="332">
        <v>0</v>
      </c>
      <c r="K47" s="325">
        <v>0</v>
      </c>
      <c r="L47" s="325">
        <v>0</v>
      </c>
      <c r="M47" s="325">
        <v>0</v>
      </c>
      <c r="N47" s="325">
        <v>0</v>
      </c>
      <c r="O47" s="468">
        <v>0</v>
      </c>
      <c r="P47" s="524">
        <f t="shared" si="79"/>
        <v>0</v>
      </c>
      <c r="Q47" s="525"/>
      <c r="R47" s="525"/>
      <c r="S47" s="525"/>
      <c r="T47" s="525"/>
      <c r="U47" s="491"/>
      <c r="V47" s="535"/>
      <c r="W47" s="535"/>
      <c r="X47" s="535"/>
      <c r="Y47" s="535"/>
      <c r="Z47" s="536"/>
      <c r="AA47" s="524">
        <f t="shared" si="96"/>
        <v>1049096</v>
      </c>
      <c r="AB47" s="232">
        <f t="shared" si="97"/>
        <v>1049096</v>
      </c>
      <c r="AC47" s="232">
        <f t="shared" si="98"/>
        <v>0</v>
      </c>
      <c r="AD47" s="232">
        <f t="shared" si="99"/>
        <v>0</v>
      </c>
      <c r="AE47" s="232">
        <f t="shared" si="100"/>
        <v>0</v>
      </c>
      <c r="AF47" s="232">
        <f t="shared" si="101"/>
        <v>0</v>
      </c>
      <c r="AG47" s="232">
        <f t="shared" si="102"/>
        <v>0</v>
      </c>
      <c r="AH47" s="232">
        <f t="shared" si="103"/>
        <v>0</v>
      </c>
      <c r="AI47" s="232">
        <f t="shared" si="104"/>
        <v>0</v>
      </c>
      <c r="AJ47" s="232">
        <f t="shared" si="105"/>
        <v>0</v>
      </c>
      <c r="AK47" s="232">
        <f t="shared" si="106"/>
        <v>0</v>
      </c>
      <c r="AL47" s="479">
        <f t="shared" si="107"/>
        <v>1049096</v>
      </c>
      <c r="AM47" s="426">
        <f>SUM(AA47-AO47-AR47-AS47-AU47-AV47-AY47-AZ47-BA47-BC47-BE47-BF47-BG47-BK47-BM47-AP47-AQ47-BH47-BI47-BJ47-BB47-BD47-AT47-BL47-AX47)</f>
        <v>0</v>
      </c>
      <c r="AN47" s="427">
        <f t="shared" si="95"/>
        <v>0</v>
      </c>
      <c r="AO47" s="163"/>
      <c r="AP47" s="163"/>
      <c r="AQ47" s="163"/>
      <c r="AR47" s="163"/>
      <c r="AS47" s="163"/>
      <c r="AT47" s="163"/>
      <c r="AU47" s="163"/>
      <c r="AV47" s="163"/>
      <c r="AW47" s="398"/>
      <c r="AX47" s="638">
        <v>1049096</v>
      </c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  <c r="BI47" s="163"/>
      <c r="BJ47" s="163"/>
      <c r="BK47" s="163"/>
      <c r="BL47" s="163"/>
      <c r="BM47" s="164">
        <f t="shared" si="64"/>
        <v>0</v>
      </c>
      <c r="BN47" s="399"/>
      <c r="BO47" s="399"/>
      <c r="BP47" s="399"/>
      <c r="BQ47" s="559" t="s">
        <v>501</v>
      </c>
    </row>
    <row r="48" spans="1:69" s="77" customFormat="1" x14ac:dyDescent="0.2">
      <c r="A48" s="191" t="s">
        <v>212</v>
      </c>
      <c r="B48" s="192" t="s">
        <v>189</v>
      </c>
      <c r="C48" s="207" t="s">
        <v>97</v>
      </c>
      <c r="D48" s="436" t="s">
        <v>190</v>
      </c>
      <c r="E48" s="466">
        <v>16290</v>
      </c>
      <c r="F48" s="331">
        <v>16290</v>
      </c>
      <c r="G48" s="331">
        <v>0</v>
      </c>
      <c r="H48" s="331">
        <v>0</v>
      </c>
      <c r="I48" s="331">
        <v>0</v>
      </c>
      <c r="J48" s="332">
        <v>0</v>
      </c>
      <c r="K48" s="325">
        <v>0</v>
      </c>
      <c r="L48" s="325">
        <v>0</v>
      </c>
      <c r="M48" s="325">
        <v>0</v>
      </c>
      <c r="N48" s="325">
        <v>0</v>
      </c>
      <c r="O48" s="468">
        <v>0</v>
      </c>
      <c r="P48" s="524">
        <f t="shared" si="79"/>
        <v>0</v>
      </c>
      <c r="Q48" s="525"/>
      <c r="R48" s="525"/>
      <c r="S48" s="525"/>
      <c r="T48" s="525"/>
      <c r="U48" s="491">
        <f t="shared" si="65"/>
        <v>0</v>
      </c>
      <c r="V48" s="527"/>
      <c r="W48" s="527"/>
      <c r="X48" s="527"/>
      <c r="Y48" s="527"/>
      <c r="Z48" s="528"/>
      <c r="AA48" s="524">
        <f t="shared" si="66"/>
        <v>16290</v>
      </c>
      <c r="AB48" s="232">
        <f t="shared" si="67"/>
        <v>16290</v>
      </c>
      <c r="AC48" s="232">
        <f t="shared" si="68"/>
        <v>0</v>
      </c>
      <c r="AD48" s="232">
        <f t="shared" si="69"/>
        <v>0</v>
      </c>
      <c r="AE48" s="232">
        <f t="shared" si="70"/>
        <v>0</v>
      </c>
      <c r="AF48" s="232">
        <f t="shared" si="71"/>
        <v>0</v>
      </c>
      <c r="AG48" s="232">
        <f t="shared" si="72"/>
        <v>0</v>
      </c>
      <c r="AH48" s="232">
        <f t="shared" si="73"/>
        <v>0</v>
      </c>
      <c r="AI48" s="232">
        <f t="shared" si="74"/>
        <v>0</v>
      </c>
      <c r="AJ48" s="232">
        <f t="shared" si="75"/>
        <v>0</v>
      </c>
      <c r="AK48" s="232">
        <f t="shared" si="76"/>
        <v>0</v>
      </c>
      <c r="AL48" s="479">
        <f t="shared" si="77"/>
        <v>16290</v>
      </c>
      <c r="AM48" s="426">
        <f t="shared" si="94"/>
        <v>0</v>
      </c>
      <c r="AN48" s="427">
        <f t="shared" si="95"/>
        <v>0</v>
      </c>
      <c r="AO48" s="163"/>
      <c r="AP48" s="163"/>
      <c r="AQ48" s="163"/>
      <c r="AR48" s="163"/>
      <c r="AS48" s="163"/>
      <c r="AT48" s="163"/>
      <c r="AU48" s="163"/>
      <c r="AV48" s="163"/>
      <c r="AW48" s="398"/>
      <c r="AX48" s="638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  <c r="BI48" s="163"/>
      <c r="BJ48" s="163"/>
      <c r="BK48" s="163"/>
      <c r="BL48" s="163"/>
      <c r="BM48" s="164">
        <f t="shared" ref="BM48:BM69" si="108">SUM(AA48-AO48-AR48-AS48-AU48-AV48-AY48-AZ48-BA48-BC48-BE48-BF48-BG48-BK48-AP48-AQ48-BH48-BI48-BJ48-BB48-AT48-BD48)</f>
        <v>16290</v>
      </c>
      <c r="BN48" s="399"/>
      <c r="BO48" s="399"/>
      <c r="BP48" s="399"/>
      <c r="BQ48" s="383" t="s">
        <v>394</v>
      </c>
    </row>
    <row r="49" spans="1:69" s="77" customFormat="1" ht="27" customHeight="1" x14ac:dyDescent="0.2">
      <c r="A49" s="194" t="s">
        <v>171</v>
      </c>
      <c r="B49" s="194" t="s">
        <v>123</v>
      </c>
      <c r="C49" s="194" t="s">
        <v>88</v>
      </c>
      <c r="D49" s="437" t="s">
        <v>118</v>
      </c>
      <c r="E49" s="461">
        <v>286175</v>
      </c>
      <c r="F49" s="232">
        <v>286175</v>
      </c>
      <c r="G49" s="232">
        <v>0</v>
      </c>
      <c r="H49" s="232">
        <v>0</v>
      </c>
      <c r="I49" s="232">
        <v>0</v>
      </c>
      <c r="J49" s="325">
        <v>186494</v>
      </c>
      <c r="K49" s="325">
        <v>0</v>
      </c>
      <c r="L49" s="325">
        <v>186494</v>
      </c>
      <c r="M49" s="325">
        <v>0</v>
      </c>
      <c r="N49" s="325">
        <v>0</v>
      </c>
      <c r="O49" s="468">
        <v>0</v>
      </c>
      <c r="P49" s="524">
        <f t="shared" si="79"/>
        <v>0</v>
      </c>
      <c r="Q49" s="525"/>
      <c r="R49" s="525"/>
      <c r="S49" s="525"/>
      <c r="T49" s="525"/>
      <c r="U49" s="491">
        <f t="shared" si="65"/>
        <v>0</v>
      </c>
      <c r="V49" s="529"/>
      <c r="W49" s="529"/>
      <c r="X49" s="529"/>
      <c r="Y49" s="529"/>
      <c r="Z49" s="530"/>
      <c r="AA49" s="524">
        <f t="shared" si="66"/>
        <v>286175</v>
      </c>
      <c r="AB49" s="232">
        <f t="shared" si="67"/>
        <v>286175</v>
      </c>
      <c r="AC49" s="232">
        <f t="shared" si="68"/>
        <v>0</v>
      </c>
      <c r="AD49" s="232">
        <f t="shared" si="69"/>
        <v>0</v>
      </c>
      <c r="AE49" s="232">
        <f t="shared" si="70"/>
        <v>0</v>
      </c>
      <c r="AF49" s="232">
        <f t="shared" si="71"/>
        <v>186494</v>
      </c>
      <c r="AG49" s="232">
        <f t="shared" si="72"/>
        <v>0</v>
      </c>
      <c r="AH49" s="232">
        <f t="shared" si="73"/>
        <v>186494</v>
      </c>
      <c r="AI49" s="232">
        <f t="shared" si="74"/>
        <v>0</v>
      </c>
      <c r="AJ49" s="232">
        <f t="shared" si="75"/>
        <v>0</v>
      </c>
      <c r="AK49" s="232">
        <f t="shared" si="76"/>
        <v>0</v>
      </c>
      <c r="AL49" s="479">
        <f t="shared" si="77"/>
        <v>472669</v>
      </c>
      <c r="AM49" s="426">
        <f t="shared" ref="AM49:AM65" si="109">SUM(AA49-AO49-AR49-AS49-AU49-AV49-AY49-AZ49-BA49-BC49-BE49-BF49-BG49-BK49-BM49-AP49-AQ49-BH49-BI49-BJ49-BB49-BD49-AT49-BL49)</f>
        <v>0</v>
      </c>
      <c r="AN49" s="427">
        <f t="shared" ref="AN49:AN57" si="110">SUM(AF49-AW49-BN49-BO49-BP49)</f>
        <v>0</v>
      </c>
      <c r="AO49" s="163"/>
      <c r="AP49" s="163"/>
      <c r="AQ49" s="163"/>
      <c r="AR49" s="163"/>
      <c r="AS49" s="163"/>
      <c r="AT49" s="163"/>
      <c r="AU49" s="163"/>
      <c r="AV49" s="163"/>
      <c r="AW49" s="398"/>
      <c r="AX49" s="638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  <c r="BI49" s="163"/>
      <c r="BJ49" s="163"/>
      <c r="BK49" s="163"/>
      <c r="BL49" s="163"/>
      <c r="BM49" s="164">
        <f t="shared" si="108"/>
        <v>286175</v>
      </c>
      <c r="BN49" s="399"/>
      <c r="BO49" s="399"/>
      <c r="BP49" s="399">
        <f t="shared" ref="BP49:BP70" si="111">SUM(AF49-AW49-BN49)</f>
        <v>186494</v>
      </c>
      <c r="BQ49" s="382"/>
    </row>
    <row r="50" spans="1:69" s="77" customFormat="1" x14ac:dyDescent="0.2">
      <c r="A50" s="194" t="s">
        <v>230</v>
      </c>
      <c r="B50" s="194" t="s">
        <v>147</v>
      </c>
      <c r="C50" s="194" t="s">
        <v>94</v>
      </c>
      <c r="D50" s="447" t="s">
        <v>146</v>
      </c>
      <c r="E50" s="461">
        <v>3384954</v>
      </c>
      <c r="F50" s="232">
        <v>3384954</v>
      </c>
      <c r="G50" s="232">
        <v>2563610</v>
      </c>
      <c r="H50" s="232">
        <v>33100</v>
      </c>
      <c r="I50" s="232">
        <v>0</v>
      </c>
      <c r="J50" s="325">
        <v>0</v>
      </c>
      <c r="K50" s="232">
        <v>0</v>
      </c>
      <c r="L50" s="232">
        <v>0</v>
      </c>
      <c r="M50" s="232">
        <v>0</v>
      </c>
      <c r="N50" s="232">
        <v>0</v>
      </c>
      <c r="O50" s="462">
        <v>0</v>
      </c>
      <c r="P50" s="524">
        <f t="shared" si="79"/>
        <v>0</v>
      </c>
      <c r="Q50" s="525"/>
      <c r="R50" s="525"/>
      <c r="S50" s="525"/>
      <c r="T50" s="525"/>
      <c r="U50" s="491">
        <f t="shared" si="65"/>
        <v>0</v>
      </c>
      <c r="V50" s="529"/>
      <c r="W50" s="529"/>
      <c r="X50" s="529"/>
      <c r="Y50" s="529"/>
      <c r="Z50" s="530"/>
      <c r="AA50" s="524">
        <f t="shared" si="66"/>
        <v>3384954</v>
      </c>
      <c r="AB50" s="232">
        <f t="shared" si="67"/>
        <v>3384954</v>
      </c>
      <c r="AC50" s="232">
        <f t="shared" si="68"/>
        <v>2563610</v>
      </c>
      <c r="AD50" s="232">
        <f t="shared" si="69"/>
        <v>33100</v>
      </c>
      <c r="AE50" s="232">
        <f t="shared" si="70"/>
        <v>0</v>
      </c>
      <c r="AF50" s="232">
        <f t="shared" si="71"/>
        <v>0</v>
      </c>
      <c r="AG50" s="232">
        <f t="shared" si="72"/>
        <v>0</v>
      </c>
      <c r="AH50" s="232">
        <f t="shared" si="73"/>
        <v>0</v>
      </c>
      <c r="AI50" s="232">
        <f t="shared" si="74"/>
        <v>0</v>
      </c>
      <c r="AJ50" s="232">
        <f t="shared" si="75"/>
        <v>0</v>
      </c>
      <c r="AK50" s="232">
        <f t="shared" si="76"/>
        <v>0</v>
      </c>
      <c r="AL50" s="233">
        <f t="shared" si="77"/>
        <v>3384954</v>
      </c>
      <c r="AM50" s="426">
        <f t="shared" si="109"/>
        <v>0</v>
      </c>
      <c r="AN50" s="427">
        <f t="shared" si="110"/>
        <v>0</v>
      </c>
      <c r="AO50" s="163"/>
      <c r="AP50" s="163"/>
      <c r="AQ50" s="163"/>
      <c r="AR50" s="163"/>
      <c r="AS50" s="163"/>
      <c r="AT50" s="163"/>
      <c r="AU50" s="163"/>
      <c r="AV50" s="163"/>
      <c r="AW50" s="398"/>
      <c r="AX50" s="638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  <c r="BI50" s="163"/>
      <c r="BJ50" s="163"/>
      <c r="BK50" s="163"/>
      <c r="BL50" s="163"/>
      <c r="BM50" s="164">
        <f t="shared" si="108"/>
        <v>3384954</v>
      </c>
      <c r="BN50" s="399"/>
      <c r="BO50" s="399"/>
      <c r="BP50" s="399">
        <f t="shared" si="111"/>
        <v>0</v>
      </c>
      <c r="BQ50" s="382"/>
    </row>
    <row r="51" spans="1:69" s="77" customFormat="1" ht="13.5" thickBot="1" x14ac:dyDescent="0.25">
      <c r="A51" s="194" t="s">
        <v>321</v>
      </c>
      <c r="B51" s="282" t="s">
        <v>324</v>
      </c>
      <c r="C51" s="282" t="s">
        <v>90</v>
      </c>
      <c r="D51" s="448" t="s">
        <v>362</v>
      </c>
      <c r="E51" s="461">
        <v>0</v>
      </c>
      <c r="F51" s="277">
        <v>0</v>
      </c>
      <c r="G51" s="277">
        <v>0</v>
      </c>
      <c r="H51" s="277">
        <v>0</v>
      </c>
      <c r="I51" s="277">
        <v>0</v>
      </c>
      <c r="J51" s="325">
        <v>1651239.9</v>
      </c>
      <c r="K51" s="277">
        <v>1651239.9</v>
      </c>
      <c r="L51" s="277">
        <v>0</v>
      </c>
      <c r="M51" s="277">
        <v>0</v>
      </c>
      <c r="N51" s="277">
        <v>0</v>
      </c>
      <c r="O51" s="469">
        <v>1651239.9</v>
      </c>
      <c r="P51" s="524">
        <f t="shared" si="79"/>
        <v>0</v>
      </c>
      <c r="Q51" s="525"/>
      <c r="R51" s="525"/>
      <c r="S51" s="525"/>
      <c r="T51" s="525"/>
      <c r="U51" s="491">
        <f t="shared" si="65"/>
        <v>0</v>
      </c>
      <c r="V51" s="527"/>
      <c r="W51" s="527"/>
      <c r="X51" s="527"/>
      <c r="Y51" s="527"/>
      <c r="Z51" s="528"/>
      <c r="AA51" s="524">
        <f t="shared" si="66"/>
        <v>0</v>
      </c>
      <c r="AB51" s="232">
        <f t="shared" si="67"/>
        <v>0</v>
      </c>
      <c r="AC51" s="232">
        <f t="shared" si="68"/>
        <v>0</v>
      </c>
      <c r="AD51" s="232">
        <f t="shared" si="69"/>
        <v>0</v>
      </c>
      <c r="AE51" s="232">
        <f t="shared" si="70"/>
        <v>0</v>
      </c>
      <c r="AF51" s="232">
        <f t="shared" si="71"/>
        <v>1651239.9</v>
      </c>
      <c r="AG51" s="232">
        <f t="shared" si="72"/>
        <v>1651239.9</v>
      </c>
      <c r="AH51" s="232">
        <f t="shared" si="73"/>
        <v>0</v>
      </c>
      <c r="AI51" s="232">
        <f t="shared" si="74"/>
        <v>0</v>
      </c>
      <c r="AJ51" s="232">
        <f t="shared" si="75"/>
        <v>0</v>
      </c>
      <c r="AK51" s="232">
        <f t="shared" si="76"/>
        <v>1651239.9</v>
      </c>
      <c r="AL51" s="233">
        <f t="shared" si="77"/>
        <v>1651239.9</v>
      </c>
      <c r="AM51" s="426">
        <f t="shared" si="109"/>
        <v>0</v>
      </c>
      <c r="AN51" s="427">
        <f t="shared" si="110"/>
        <v>0</v>
      </c>
      <c r="AO51" s="168"/>
      <c r="AP51" s="168"/>
      <c r="AQ51" s="168"/>
      <c r="AR51" s="168"/>
      <c r="AS51" s="168"/>
      <c r="AT51" s="168"/>
      <c r="AU51" s="168"/>
      <c r="AV51" s="168"/>
      <c r="AW51" s="414"/>
      <c r="AX51" s="641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  <c r="BI51" s="168"/>
      <c r="BJ51" s="168"/>
      <c r="BK51" s="168"/>
      <c r="BL51" s="168"/>
      <c r="BM51" s="164">
        <f t="shared" si="108"/>
        <v>0</v>
      </c>
      <c r="BN51" s="399"/>
      <c r="BO51" s="399"/>
      <c r="BP51" s="399">
        <f t="shared" si="111"/>
        <v>1651239.9</v>
      </c>
      <c r="BQ51" s="383" t="s">
        <v>453</v>
      </c>
    </row>
    <row r="52" spans="1:69" s="77" customFormat="1" ht="26.25" hidden="1" thickBot="1" x14ac:dyDescent="0.25">
      <c r="A52" s="194" t="s">
        <v>233</v>
      </c>
      <c r="B52" s="283" t="s">
        <v>231</v>
      </c>
      <c r="C52" s="283" t="s">
        <v>78</v>
      </c>
      <c r="D52" s="449" t="s">
        <v>232</v>
      </c>
      <c r="E52" s="461">
        <v>0</v>
      </c>
      <c r="F52" s="277">
        <v>0</v>
      </c>
      <c r="G52" s="277">
        <v>0</v>
      </c>
      <c r="H52" s="277">
        <v>0</v>
      </c>
      <c r="I52" s="277">
        <v>0</v>
      </c>
      <c r="J52" s="325">
        <v>0</v>
      </c>
      <c r="K52" s="277">
        <v>0</v>
      </c>
      <c r="L52" s="277">
        <v>0</v>
      </c>
      <c r="M52" s="277">
        <v>0</v>
      </c>
      <c r="N52" s="277">
        <v>0</v>
      </c>
      <c r="O52" s="469">
        <v>0</v>
      </c>
      <c r="P52" s="524">
        <f t="shared" si="79"/>
        <v>0</v>
      </c>
      <c r="Q52" s="525"/>
      <c r="R52" s="525"/>
      <c r="S52" s="525"/>
      <c r="T52" s="525"/>
      <c r="U52" s="491">
        <f t="shared" si="65"/>
        <v>0</v>
      </c>
      <c r="V52" s="502"/>
      <c r="W52" s="502"/>
      <c r="X52" s="502"/>
      <c r="Y52" s="502"/>
      <c r="Z52" s="503"/>
      <c r="AA52" s="524">
        <f t="shared" si="66"/>
        <v>0</v>
      </c>
      <c r="AB52" s="232">
        <f t="shared" si="67"/>
        <v>0</v>
      </c>
      <c r="AC52" s="232">
        <f t="shared" si="68"/>
        <v>0</v>
      </c>
      <c r="AD52" s="232">
        <f t="shared" si="69"/>
        <v>0</v>
      </c>
      <c r="AE52" s="232">
        <f t="shared" si="70"/>
        <v>0</v>
      </c>
      <c r="AF52" s="232">
        <f t="shared" si="71"/>
        <v>0</v>
      </c>
      <c r="AG52" s="232">
        <f t="shared" si="72"/>
        <v>0</v>
      </c>
      <c r="AH52" s="232">
        <f t="shared" si="73"/>
        <v>0</v>
      </c>
      <c r="AI52" s="232">
        <f t="shared" si="74"/>
        <v>0</v>
      </c>
      <c r="AJ52" s="232">
        <f t="shared" si="75"/>
        <v>0</v>
      </c>
      <c r="AK52" s="232">
        <f t="shared" si="76"/>
        <v>0</v>
      </c>
      <c r="AL52" s="233">
        <f t="shared" si="77"/>
        <v>0</v>
      </c>
      <c r="AM52" s="426">
        <f t="shared" si="109"/>
        <v>0</v>
      </c>
      <c r="AN52" s="427">
        <f t="shared" si="110"/>
        <v>0</v>
      </c>
      <c r="AO52" s="168"/>
      <c r="AP52" s="168"/>
      <c r="AQ52" s="168"/>
      <c r="AR52" s="168"/>
      <c r="AS52" s="168"/>
      <c r="AT52" s="168"/>
      <c r="AU52" s="168"/>
      <c r="AV52" s="168"/>
      <c r="AW52" s="414"/>
      <c r="AX52" s="641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  <c r="BI52" s="168"/>
      <c r="BJ52" s="168"/>
      <c r="BK52" s="168"/>
      <c r="BL52" s="168"/>
      <c r="BM52" s="164">
        <f t="shared" si="108"/>
        <v>0</v>
      </c>
      <c r="BN52" s="399"/>
      <c r="BO52" s="399"/>
      <c r="BP52" s="399">
        <f t="shared" si="111"/>
        <v>0</v>
      </c>
      <c r="BQ52" s="383"/>
    </row>
    <row r="53" spans="1:69" s="112" customFormat="1" x14ac:dyDescent="0.2">
      <c r="A53" s="280" t="s">
        <v>159</v>
      </c>
      <c r="B53" s="281"/>
      <c r="C53" s="281"/>
      <c r="D53" s="433" t="s">
        <v>124</v>
      </c>
      <c r="E53" s="464">
        <v>22469991</v>
      </c>
      <c r="F53" s="236">
        <v>22469991</v>
      </c>
      <c r="G53" s="236">
        <v>14765853</v>
      </c>
      <c r="H53" s="236">
        <v>408900</v>
      </c>
      <c r="I53" s="236">
        <v>0</v>
      </c>
      <c r="J53" s="236">
        <v>35000</v>
      </c>
      <c r="K53" s="236">
        <v>0</v>
      </c>
      <c r="L53" s="236">
        <v>35000</v>
      </c>
      <c r="M53" s="236">
        <v>28000</v>
      </c>
      <c r="N53" s="236">
        <v>0</v>
      </c>
      <c r="O53" s="337">
        <v>0</v>
      </c>
      <c r="P53" s="537">
        <f t="shared" ref="P53:Z53" si="112">SUM(P54)</f>
        <v>0</v>
      </c>
      <c r="Q53" s="98">
        <f t="shared" si="112"/>
        <v>0</v>
      </c>
      <c r="R53" s="98">
        <f t="shared" si="112"/>
        <v>0</v>
      </c>
      <c r="S53" s="98">
        <f t="shared" si="112"/>
        <v>2000</v>
      </c>
      <c r="T53" s="98">
        <f t="shared" si="112"/>
        <v>0</v>
      </c>
      <c r="U53" s="98">
        <f t="shared" si="112"/>
        <v>0</v>
      </c>
      <c r="V53" s="98">
        <f t="shared" si="112"/>
        <v>0</v>
      </c>
      <c r="W53" s="98">
        <f t="shared" si="112"/>
        <v>0</v>
      </c>
      <c r="X53" s="98">
        <f t="shared" si="112"/>
        <v>0</v>
      </c>
      <c r="Y53" s="98">
        <f t="shared" si="112"/>
        <v>0</v>
      </c>
      <c r="Z53" s="538">
        <f t="shared" si="112"/>
        <v>0</v>
      </c>
      <c r="AA53" s="537">
        <f>SUM(AA54)</f>
        <v>22469991</v>
      </c>
      <c r="AB53" s="236">
        <f t="shared" ref="AB53:AL53" si="113">SUM(AB54)</f>
        <v>22469991</v>
      </c>
      <c r="AC53" s="236">
        <f t="shared" si="113"/>
        <v>14765853</v>
      </c>
      <c r="AD53" s="236">
        <f t="shared" si="113"/>
        <v>410900</v>
      </c>
      <c r="AE53" s="236">
        <f t="shared" si="113"/>
        <v>0</v>
      </c>
      <c r="AF53" s="236">
        <f t="shared" si="113"/>
        <v>35000</v>
      </c>
      <c r="AG53" s="236">
        <f t="shared" si="113"/>
        <v>0</v>
      </c>
      <c r="AH53" s="236">
        <f t="shared" si="113"/>
        <v>35000</v>
      </c>
      <c r="AI53" s="236">
        <f t="shared" si="113"/>
        <v>28000</v>
      </c>
      <c r="AJ53" s="236">
        <f t="shared" si="113"/>
        <v>0</v>
      </c>
      <c r="AK53" s="236">
        <f t="shared" si="113"/>
        <v>0</v>
      </c>
      <c r="AL53" s="337">
        <f t="shared" si="113"/>
        <v>22504991</v>
      </c>
      <c r="AM53" s="426">
        <f t="shared" si="109"/>
        <v>0</v>
      </c>
      <c r="AN53" s="427">
        <f t="shared" si="110"/>
        <v>0</v>
      </c>
      <c r="AO53" s="98">
        <f t="shared" ref="AO53:BK53" si="114">SUM(AO54)</f>
        <v>0</v>
      </c>
      <c r="AP53" s="98"/>
      <c r="AQ53" s="98"/>
      <c r="AR53" s="98">
        <f t="shared" si="114"/>
        <v>0</v>
      </c>
      <c r="AS53" s="98">
        <f t="shared" si="114"/>
        <v>0</v>
      </c>
      <c r="AT53" s="98"/>
      <c r="AU53" s="98">
        <f t="shared" si="114"/>
        <v>0</v>
      </c>
      <c r="AV53" s="98">
        <f t="shared" si="114"/>
        <v>0</v>
      </c>
      <c r="AW53" s="402"/>
      <c r="AX53" s="639"/>
      <c r="AY53" s="98">
        <f t="shared" si="114"/>
        <v>0</v>
      </c>
      <c r="AZ53" s="98">
        <f t="shared" si="114"/>
        <v>0</v>
      </c>
      <c r="BA53" s="98">
        <f t="shared" si="114"/>
        <v>0</v>
      </c>
      <c r="BB53" s="98"/>
      <c r="BC53" s="98">
        <f t="shared" si="114"/>
        <v>0</v>
      </c>
      <c r="BD53" s="98"/>
      <c r="BE53" s="98">
        <f t="shared" si="114"/>
        <v>0</v>
      </c>
      <c r="BF53" s="98">
        <f t="shared" si="114"/>
        <v>361366</v>
      </c>
      <c r="BG53" s="98">
        <f t="shared" si="114"/>
        <v>0</v>
      </c>
      <c r="BH53" s="98">
        <f t="shared" si="114"/>
        <v>0</v>
      </c>
      <c r="BI53" s="98">
        <f t="shared" si="114"/>
        <v>0</v>
      </c>
      <c r="BJ53" s="98">
        <f t="shared" si="114"/>
        <v>0</v>
      </c>
      <c r="BK53" s="98">
        <f t="shared" si="114"/>
        <v>0</v>
      </c>
      <c r="BL53" s="501"/>
      <c r="BM53" s="164">
        <f t="shared" si="108"/>
        <v>22108625</v>
      </c>
      <c r="BN53" s="399"/>
      <c r="BO53" s="399"/>
      <c r="BP53" s="399">
        <f t="shared" si="111"/>
        <v>35000</v>
      </c>
      <c r="BQ53" s="381"/>
    </row>
    <row r="54" spans="1:69" s="112" customFormat="1" x14ac:dyDescent="0.2">
      <c r="A54" s="52" t="s">
        <v>160</v>
      </c>
      <c r="B54" s="53"/>
      <c r="C54" s="53"/>
      <c r="D54" s="434" t="s">
        <v>125</v>
      </c>
      <c r="E54" s="465">
        <v>22469991</v>
      </c>
      <c r="F54" s="230">
        <v>22469991</v>
      </c>
      <c r="G54" s="230">
        <v>14765853</v>
      </c>
      <c r="H54" s="230">
        <v>408900</v>
      </c>
      <c r="I54" s="230">
        <v>0</v>
      </c>
      <c r="J54" s="230">
        <v>35000</v>
      </c>
      <c r="K54" s="230">
        <v>0</v>
      </c>
      <c r="L54" s="230">
        <v>35000</v>
      </c>
      <c r="M54" s="230">
        <v>28000</v>
      </c>
      <c r="N54" s="230">
        <v>0</v>
      </c>
      <c r="O54" s="338">
        <v>0</v>
      </c>
      <c r="P54" s="539">
        <f t="shared" ref="P54:Z54" si="115">SUM(P55:P72)</f>
        <v>0</v>
      </c>
      <c r="Q54" s="97">
        <f t="shared" si="115"/>
        <v>0</v>
      </c>
      <c r="R54" s="97">
        <f t="shared" si="115"/>
        <v>0</v>
      </c>
      <c r="S54" s="97">
        <f t="shared" si="115"/>
        <v>2000</v>
      </c>
      <c r="T54" s="97">
        <f t="shared" si="115"/>
        <v>0</v>
      </c>
      <c r="U54" s="97">
        <f t="shared" si="115"/>
        <v>0</v>
      </c>
      <c r="V54" s="97">
        <f t="shared" si="115"/>
        <v>0</v>
      </c>
      <c r="W54" s="97">
        <f t="shared" si="115"/>
        <v>0</v>
      </c>
      <c r="X54" s="97">
        <f t="shared" si="115"/>
        <v>0</v>
      </c>
      <c r="Y54" s="97">
        <f t="shared" si="115"/>
        <v>0</v>
      </c>
      <c r="Z54" s="540">
        <f t="shared" si="115"/>
        <v>0</v>
      </c>
      <c r="AA54" s="539">
        <f t="shared" ref="AA54:AL54" si="116">SUM(AA55:AA72)</f>
        <v>22469991</v>
      </c>
      <c r="AB54" s="230">
        <f t="shared" si="116"/>
        <v>22469991</v>
      </c>
      <c r="AC54" s="230">
        <f t="shared" si="116"/>
        <v>14765853</v>
      </c>
      <c r="AD54" s="230">
        <f t="shared" si="116"/>
        <v>410900</v>
      </c>
      <c r="AE54" s="230">
        <f t="shared" si="116"/>
        <v>0</v>
      </c>
      <c r="AF54" s="230">
        <f t="shared" si="116"/>
        <v>35000</v>
      </c>
      <c r="AG54" s="230">
        <f t="shared" si="116"/>
        <v>0</v>
      </c>
      <c r="AH54" s="230">
        <f t="shared" si="116"/>
        <v>35000</v>
      </c>
      <c r="AI54" s="230">
        <f t="shared" si="116"/>
        <v>28000</v>
      </c>
      <c r="AJ54" s="230">
        <f t="shared" si="116"/>
        <v>0</v>
      </c>
      <c r="AK54" s="230">
        <f t="shared" si="116"/>
        <v>0</v>
      </c>
      <c r="AL54" s="338">
        <f t="shared" si="116"/>
        <v>22504991</v>
      </c>
      <c r="AM54" s="426">
        <f t="shared" si="109"/>
        <v>0</v>
      </c>
      <c r="AN54" s="427">
        <f t="shared" si="110"/>
        <v>0</v>
      </c>
      <c r="AO54" s="97">
        <f t="shared" ref="AO54:AV54" si="117">SUM(AO55:AO72)</f>
        <v>0</v>
      </c>
      <c r="AP54" s="97"/>
      <c r="AQ54" s="97"/>
      <c r="AR54" s="97">
        <f t="shared" si="117"/>
        <v>0</v>
      </c>
      <c r="AS54" s="97">
        <f t="shared" si="117"/>
        <v>0</v>
      </c>
      <c r="AT54" s="97"/>
      <c r="AU54" s="97">
        <f t="shared" si="117"/>
        <v>0</v>
      </c>
      <c r="AV54" s="97">
        <f t="shared" si="117"/>
        <v>0</v>
      </c>
      <c r="AW54" s="403"/>
      <c r="AX54" s="640"/>
      <c r="AY54" s="97">
        <f>SUM(AY55:AY72)</f>
        <v>0</v>
      </c>
      <c r="AZ54" s="97">
        <f>SUM(AZ55:AZ72)</f>
        <v>0</v>
      </c>
      <c r="BA54" s="97">
        <f>SUM(BA55:BA72)</f>
        <v>0</v>
      </c>
      <c r="BB54" s="97"/>
      <c r="BC54" s="97">
        <f t="shared" ref="BC54:BK54" si="118">SUM(BC55:BC72)</f>
        <v>0</v>
      </c>
      <c r="BD54" s="97"/>
      <c r="BE54" s="97">
        <f t="shared" si="118"/>
        <v>0</v>
      </c>
      <c r="BF54" s="97">
        <f t="shared" si="118"/>
        <v>361366</v>
      </c>
      <c r="BG54" s="97">
        <f t="shared" si="118"/>
        <v>0</v>
      </c>
      <c r="BH54" s="97">
        <f t="shared" si="118"/>
        <v>0</v>
      </c>
      <c r="BI54" s="97">
        <f t="shared" si="118"/>
        <v>0</v>
      </c>
      <c r="BJ54" s="97">
        <f t="shared" si="118"/>
        <v>0</v>
      </c>
      <c r="BK54" s="97">
        <f t="shared" si="118"/>
        <v>0</v>
      </c>
      <c r="BL54" s="97"/>
      <c r="BM54" s="164">
        <f t="shared" si="108"/>
        <v>22108625</v>
      </c>
      <c r="BN54" s="399"/>
      <c r="BO54" s="399"/>
      <c r="BP54" s="399">
        <f t="shared" si="111"/>
        <v>35000</v>
      </c>
      <c r="BQ54" s="381"/>
    </row>
    <row r="55" spans="1:69" s="77" customFormat="1" ht="20.45" customHeight="1" x14ac:dyDescent="0.2">
      <c r="A55" s="201" t="s">
        <v>17</v>
      </c>
      <c r="B55" s="158" t="s">
        <v>167</v>
      </c>
      <c r="C55" s="158" t="s">
        <v>76</v>
      </c>
      <c r="D55" s="435" t="s">
        <v>337</v>
      </c>
      <c r="E55" s="461">
        <v>8091506</v>
      </c>
      <c r="F55" s="232">
        <v>8091506</v>
      </c>
      <c r="G55" s="232">
        <v>6298086</v>
      </c>
      <c r="H55" s="232">
        <v>179500</v>
      </c>
      <c r="I55" s="232">
        <v>0</v>
      </c>
      <c r="J55" s="232">
        <v>0</v>
      </c>
      <c r="K55" s="231">
        <v>0</v>
      </c>
      <c r="L55" s="232">
        <v>0</v>
      </c>
      <c r="M55" s="232">
        <v>0</v>
      </c>
      <c r="N55" s="232">
        <v>0</v>
      </c>
      <c r="O55" s="463">
        <v>0</v>
      </c>
      <c r="P55" s="524">
        <f t="shared" ref="P55:P72" si="119">SUM(Q55+T55)</f>
        <v>17000</v>
      </c>
      <c r="Q55" s="525">
        <v>17000</v>
      </c>
      <c r="R55" s="525"/>
      <c r="S55" s="525"/>
      <c r="T55" s="525"/>
      <c r="U55" s="491">
        <f t="shared" ref="U55:U72" si="120">SUM(W55+Z55)</f>
        <v>0</v>
      </c>
      <c r="V55" s="525"/>
      <c r="W55" s="525"/>
      <c r="X55" s="525"/>
      <c r="Y55" s="525"/>
      <c r="Z55" s="526"/>
      <c r="AA55" s="524">
        <f t="shared" ref="AA55:AA72" si="121">SUM(E55+P55)</f>
        <v>8108506</v>
      </c>
      <c r="AB55" s="232">
        <f t="shared" ref="AB55:AB72" si="122">SUM(F55+Q55)</f>
        <v>8108506</v>
      </c>
      <c r="AC55" s="232">
        <f t="shared" ref="AC55:AC72" si="123">SUM(G55+R55)</f>
        <v>6298086</v>
      </c>
      <c r="AD55" s="232">
        <f t="shared" ref="AD55:AD72" si="124">SUM(H55+S55)</f>
        <v>179500</v>
      </c>
      <c r="AE55" s="232">
        <f t="shared" ref="AE55:AE72" si="125">SUM(I55+T55)</f>
        <v>0</v>
      </c>
      <c r="AF55" s="232">
        <f t="shared" ref="AF55:AF72" si="126">SUM(J55+U55)</f>
        <v>0</v>
      </c>
      <c r="AG55" s="232">
        <f t="shared" ref="AG55:AG72" si="127">SUM(K55+V55)</f>
        <v>0</v>
      </c>
      <c r="AH55" s="232">
        <f t="shared" ref="AH55:AH72" si="128">SUM(L55+W55)</f>
        <v>0</v>
      </c>
      <c r="AI55" s="232">
        <f t="shared" ref="AI55:AI72" si="129">SUM(M55+X55)</f>
        <v>0</v>
      </c>
      <c r="AJ55" s="232">
        <f t="shared" ref="AJ55:AJ72" si="130">SUM(N55+Y55)</f>
        <v>0</v>
      </c>
      <c r="AK55" s="232">
        <f t="shared" ref="AK55:AK72" si="131">SUM(O55+Z55)</f>
        <v>0</v>
      </c>
      <c r="AL55" s="233">
        <f t="shared" ref="AL55:AL72" si="132">SUM(AA55+AF55)</f>
        <v>8108506</v>
      </c>
      <c r="AM55" s="426">
        <f t="shared" si="109"/>
        <v>0</v>
      </c>
      <c r="AN55" s="427">
        <f t="shared" si="110"/>
        <v>0</v>
      </c>
      <c r="AO55" s="163"/>
      <c r="AP55" s="163"/>
      <c r="AQ55" s="163"/>
      <c r="AR55" s="163"/>
      <c r="AS55" s="163"/>
      <c r="AT55" s="163"/>
      <c r="AU55" s="163"/>
      <c r="AV55" s="163"/>
      <c r="AW55" s="398"/>
      <c r="AX55" s="638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  <c r="BI55" s="163"/>
      <c r="BJ55" s="163"/>
      <c r="BK55" s="163"/>
      <c r="BL55" s="163"/>
      <c r="BM55" s="164">
        <f t="shared" si="108"/>
        <v>8108506</v>
      </c>
      <c r="BN55" s="399"/>
      <c r="BO55" s="399"/>
      <c r="BP55" s="399">
        <f t="shared" si="111"/>
        <v>0</v>
      </c>
      <c r="BQ55" s="382"/>
    </row>
    <row r="56" spans="1:69" s="77" customFormat="1" x14ac:dyDescent="0.2">
      <c r="A56" s="201" t="s">
        <v>202</v>
      </c>
      <c r="B56" s="158" t="s">
        <v>107</v>
      </c>
      <c r="C56" s="158" t="s">
        <v>89</v>
      </c>
      <c r="D56" s="436" t="s">
        <v>198</v>
      </c>
      <c r="E56" s="461">
        <v>88076.5</v>
      </c>
      <c r="F56" s="232">
        <v>88076.5</v>
      </c>
      <c r="G56" s="232">
        <v>0</v>
      </c>
      <c r="H56" s="232">
        <v>0</v>
      </c>
      <c r="I56" s="232">
        <v>0</v>
      </c>
      <c r="J56" s="232">
        <v>0</v>
      </c>
      <c r="K56" s="232">
        <v>0</v>
      </c>
      <c r="L56" s="232">
        <v>0</v>
      </c>
      <c r="M56" s="232">
        <v>0</v>
      </c>
      <c r="N56" s="232">
        <v>0</v>
      </c>
      <c r="O56" s="462">
        <v>0</v>
      </c>
      <c r="P56" s="524">
        <f t="shared" si="119"/>
        <v>0</v>
      </c>
      <c r="Q56" s="525"/>
      <c r="R56" s="525"/>
      <c r="S56" s="525"/>
      <c r="T56" s="525"/>
      <c r="U56" s="491">
        <f t="shared" si="120"/>
        <v>0</v>
      </c>
      <c r="V56" s="527"/>
      <c r="W56" s="527"/>
      <c r="X56" s="527"/>
      <c r="Y56" s="527"/>
      <c r="Z56" s="528"/>
      <c r="AA56" s="524">
        <f t="shared" si="121"/>
        <v>88076.5</v>
      </c>
      <c r="AB56" s="232">
        <f t="shared" si="122"/>
        <v>88076.5</v>
      </c>
      <c r="AC56" s="232">
        <f t="shared" si="123"/>
        <v>0</v>
      </c>
      <c r="AD56" s="232">
        <f t="shared" si="124"/>
        <v>0</v>
      </c>
      <c r="AE56" s="232">
        <f t="shared" si="125"/>
        <v>0</v>
      </c>
      <c r="AF56" s="232">
        <f t="shared" si="126"/>
        <v>0</v>
      </c>
      <c r="AG56" s="232">
        <f t="shared" si="127"/>
        <v>0</v>
      </c>
      <c r="AH56" s="232">
        <f t="shared" si="128"/>
        <v>0</v>
      </c>
      <c r="AI56" s="232">
        <f t="shared" si="129"/>
        <v>0</v>
      </c>
      <c r="AJ56" s="232">
        <f t="shared" si="130"/>
        <v>0</v>
      </c>
      <c r="AK56" s="232">
        <f t="shared" si="131"/>
        <v>0</v>
      </c>
      <c r="AL56" s="233">
        <f t="shared" si="132"/>
        <v>88076.5</v>
      </c>
      <c r="AM56" s="426">
        <f t="shared" si="109"/>
        <v>0</v>
      </c>
      <c r="AN56" s="427">
        <f t="shared" si="110"/>
        <v>0</v>
      </c>
      <c r="AO56" s="163"/>
      <c r="AP56" s="163"/>
      <c r="AQ56" s="163"/>
      <c r="AR56" s="163"/>
      <c r="AS56" s="163"/>
      <c r="AT56" s="163"/>
      <c r="AU56" s="163"/>
      <c r="AV56" s="163"/>
      <c r="AW56" s="398"/>
      <c r="AX56" s="638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  <c r="BI56" s="163"/>
      <c r="BJ56" s="163"/>
      <c r="BK56" s="163"/>
      <c r="BL56" s="163"/>
      <c r="BM56" s="164">
        <f t="shared" si="108"/>
        <v>88076.5</v>
      </c>
      <c r="BN56" s="399"/>
      <c r="BO56" s="399"/>
      <c r="BP56" s="399">
        <f t="shared" si="111"/>
        <v>0</v>
      </c>
      <c r="BQ56" s="382"/>
    </row>
    <row r="57" spans="1:69" s="77" customFormat="1" x14ac:dyDescent="0.2">
      <c r="A57" s="157" t="s">
        <v>0</v>
      </c>
      <c r="B57" s="194" t="s">
        <v>138</v>
      </c>
      <c r="C57" s="210">
        <v>1030</v>
      </c>
      <c r="D57" s="438" t="s">
        <v>1</v>
      </c>
      <c r="E57" s="461">
        <v>120000</v>
      </c>
      <c r="F57" s="232">
        <v>120000</v>
      </c>
      <c r="G57" s="232">
        <v>0</v>
      </c>
      <c r="H57" s="232">
        <v>0</v>
      </c>
      <c r="I57" s="232">
        <v>0</v>
      </c>
      <c r="J57" s="232">
        <v>0</v>
      </c>
      <c r="K57" s="232">
        <v>0</v>
      </c>
      <c r="L57" s="232">
        <v>0</v>
      </c>
      <c r="M57" s="232">
        <v>0</v>
      </c>
      <c r="N57" s="232">
        <v>0</v>
      </c>
      <c r="O57" s="462">
        <v>0</v>
      </c>
      <c r="P57" s="524">
        <f t="shared" si="119"/>
        <v>0</v>
      </c>
      <c r="Q57" s="525"/>
      <c r="R57" s="525"/>
      <c r="S57" s="525"/>
      <c r="T57" s="525"/>
      <c r="U57" s="491">
        <f t="shared" si="120"/>
        <v>0</v>
      </c>
      <c r="V57" s="527"/>
      <c r="W57" s="527"/>
      <c r="X57" s="527"/>
      <c r="Y57" s="527"/>
      <c r="Z57" s="528"/>
      <c r="AA57" s="524">
        <f t="shared" si="121"/>
        <v>120000</v>
      </c>
      <c r="AB57" s="232">
        <f t="shared" si="122"/>
        <v>120000</v>
      </c>
      <c r="AC57" s="232">
        <f t="shared" si="123"/>
        <v>0</v>
      </c>
      <c r="AD57" s="232">
        <f t="shared" si="124"/>
        <v>0</v>
      </c>
      <c r="AE57" s="232">
        <f t="shared" si="125"/>
        <v>0</v>
      </c>
      <c r="AF57" s="232">
        <f t="shared" si="126"/>
        <v>0</v>
      </c>
      <c r="AG57" s="232">
        <f t="shared" si="127"/>
        <v>0</v>
      </c>
      <c r="AH57" s="232">
        <f t="shared" si="128"/>
        <v>0</v>
      </c>
      <c r="AI57" s="232">
        <f t="shared" si="129"/>
        <v>0</v>
      </c>
      <c r="AJ57" s="232">
        <f t="shared" si="130"/>
        <v>0</v>
      </c>
      <c r="AK57" s="232">
        <f t="shared" si="131"/>
        <v>0</v>
      </c>
      <c r="AL57" s="233">
        <f t="shared" si="132"/>
        <v>120000</v>
      </c>
      <c r="AM57" s="426">
        <f t="shared" si="109"/>
        <v>0</v>
      </c>
      <c r="AN57" s="427">
        <f t="shared" si="110"/>
        <v>0</v>
      </c>
      <c r="AO57" s="163"/>
      <c r="AP57" s="163"/>
      <c r="AQ57" s="163"/>
      <c r="AR57" s="163"/>
      <c r="AS57" s="163"/>
      <c r="AT57" s="163"/>
      <c r="AU57" s="163"/>
      <c r="AV57" s="163"/>
      <c r="AW57" s="398"/>
      <c r="AX57" s="638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  <c r="BI57" s="163"/>
      <c r="BJ57" s="163"/>
      <c r="BK57" s="163"/>
      <c r="BL57" s="163"/>
      <c r="BM57" s="164">
        <f t="shared" si="108"/>
        <v>120000</v>
      </c>
      <c r="BN57" s="399"/>
      <c r="BO57" s="399"/>
      <c r="BP57" s="399">
        <f t="shared" si="111"/>
        <v>0</v>
      </c>
      <c r="BQ57" s="382"/>
    </row>
    <row r="58" spans="1:69" s="77" customFormat="1" x14ac:dyDescent="0.2">
      <c r="A58" s="157" t="s">
        <v>2</v>
      </c>
      <c r="B58" s="194" t="s">
        <v>3</v>
      </c>
      <c r="C58" s="210" t="s">
        <v>96</v>
      </c>
      <c r="D58" s="437" t="s">
        <v>270</v>
      </c>
      <c r="E58" s="461">
        <v>65000</v>
      </c>
      <c r="F58" s="232">
        <v>65000</v>
      </c>
      <c r="G58" s="232">
        <v>0</v>
      </c>
      <c r="H58" s="232">
        <v>0</v>
      </c>
      <c r="I58" s="232">
        <v>0</v>
      </c>
      <c r="J58" s="232">
        <v>0</v>
      </c>
      <c r="K58" s="232">
        <v>0</v>
      </c>
      <c r="L58" s="232">
        <v>0</v>
      </c>
      <c r="M58" s="232">
        <v>0</v>
      </c>
      <c r="N58" s="232">
        <v>0</v>
      </c>
      <c r="O58" s="462">
        <v>0</v>
      </c>
      <c r="P58" s="524">
        <f t="shared" si="119"/>
        <v>-3000</v>
      </c>
      <c r="Q58" s="525">
        <v>-3000</v>
      </c>
      <c r="R58" s="525"/>
      <c r="S58" s="525"/>
      <c r="T58" s="525"/>
      <c r="U58" s="491">
        <f t="shared" si="120"/>
        <v>0</v>
      </c>
      <c r="V58" s="529"/>
      <c r="W58" s="529"/>
      <c r="X58" s="529"/>
      <c r="Y58" s="529"/>
      <c r="Z58" s="530"/>
      <c r="AA58" s="524">
        <f t="shared" si="121"/>
        <v>62000</v>
      </c>
      <c r="AB58" s="232">
        <f t="shared" si="122"/>
        <v>62000</v>
      </c>
      <c r="AC58" s="232">
        <f t="shared" si="123"/>
        <v>0</v>
      </c>
      <c r="AD58" s="232">
        <f t="shared" si="124"/>
        <v>0</v>
      </c>
      <c r="AE58" s="232">
        <f t="shared" si="125"/>
        <v>0</v>
      </c>
      <c r="AF58" s="232">
        <f t="shared" si="126"/>
        <v>0</v>
      </c>
      <c r="AG58" s="232">
        <f t="shared" si="127"/>
        <v>0</v>
      </c>
      <c r="AH58" s="232">
        <f t="shared" si="128"/>
        <v>0</v>
      </c>
      <c r="AI58" s="232">
        <f t="shared" si="129"/>
        <v>0</v>
      </c>
      <c r="AJ58" s="232">
        <f t="shared" si="130"/>
        <v>0</v>
      </c>
      <c r="AK58" s="232">
        <f t="shared" si="131"/>
        <v>0</v>
      </c>
      <c r="AL58" s="233">
        <f t="shared" si="132"/>
        <v>62000</v>
      </c>
      <c r="AM58" s="426">
        <f t="shared" si="109"/>
        <v>0</v>
      </c>
      <c r="AN58" s="427">
        <f t="shared" ref="AN58:AN86" si="133">SUM(AF58-AW58-BN58-BO58-BP58)</f>
        <v>0</v>
      </c>
      <c r="AO58" s="163"/>
      <c r="AP58" s="163"/>
      <c r="AQ58" s="163"/>
      <c r="AR58" s="163"/>
      <c r="AS58" s="163"/>
      <c r="AT58" s="163"/>
      <c r="AU58" s="163"/>
      <c r="AV58" s="163"/>
      <c r="AW58" s="398"/>
      <c r="AX58" s="638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  <c r="BI58" s="163"/>
      <c r="BJ58" s="163"/>
      <c r="BK58" s="163"/>
      <c r="BL58" s="163"/>
      <c r="BM58" s="164">
        <f t="shared" si="108"/>
        <v>62000</v>
      </c>
      <c r="BN58" s="399"/>
      <c r="BO58" s="399"/>
      <c r="BP58" s="399">
        <f t="shared" si="111"/>
        <v>0</v>
      </c>
      <c r="BQ58" s="382"/>
    </row>
    <row r="59" spans="1:69" s="77" customFormat="1" x14ac:dyDescent="0.2">
      <c r="A59" s="157" t="s">
        <v>4</v>
      </c>
      <c r="B59" s="194" t="s">
        <v>139</v>
      </c>
      <c r="C59" s="210" t="s">
        <v>96</v>
      </c>
      <c r="D59" s="437" t="s">
        <v>83</v>
      </c>
      <c r="E59" s="461">
        <v>586460</v>
      </c>
      <c r="F59" s="232">
        <v>586460</v>
      </c>
      <c r="G59" s="232">
        <v>0</v>
      </c>
      <c r="H59" s="232">
        <v>0</v>
      </c>
      <c r="I59" s="232">
        <v>0</v>
      </c>
      <c r="J59" s="232">
        <v>0</v>
      </c>
      <c r="K59" s="232">
        <v>0</v>
      </c>
      <c r="L59" s="232">
        <v>0</v>
      </c>
      <c r="M59" s="232">
        <v>0</v>
      </c>
      <c r="N59" s="232">
        <v>0</v>
      </c>
      <c r="O59" s="462">
        <v>0</v>
      </c>
      <c r="P59" s="524">
        <f t="shared" si="119"/>
        <v>0</v>
      </c>
      <c r="Q59" s="525"/>
      <c r="R59" s="525"/>
      <c r="S59" s="525"/>
      <c r="T59" s="525"/>
      <c r="U59" s="491">
        <f t="shared" si="120"/>
        <v>0</v>
      </c>
      <c r="V59" s="529"/>
      <c r="W59" s="529"/>
      <c r="X59" s="529"/>
      <c r="Y59" s="529"/>
      <c r="Z59" s="530"/>
      <c r="AA59" s="524">
        <f t="shared" si="121"/>
        <v>586460</v>
      </c>
      <c r="AB59" s="232">
        <f t="shared" si="122"/>
        <v>586460</v>
      </c>
      <c r="AC59" s="232">
        <f t="shared" si="123"/>
        <v>0</v>
      </c>
      <c r="AD59" s="232">
        <f t="shared" si="124"/>
        <v>0</v>
      </c>
      <c r="AE59" s="232">
        <f t="shared" si="125"/>
        <v>0</v>
      </c>
      <c r="AF59" s="232">
        <f t="shared" si="126"/>
        <v>0</v>
      </c>
      <c r="AG59" s="232">
        <f t="shared" si="127"/>
        <v>0</v>
      </c>
      <c r="AH59" s="232">
        <f t="shared" si="128"/>
        <v>0</v>
      </c>
      <c r="AI59" s="232">
        <f t="shared" si="129"/>
        <v>0</v>
      </c>
      <c r="AJ59" s="232">
        <f t="shared" si="130"/>
        <v>0</v>
      </c>
      <c r="AK59" s="232">
        <f t="shared" si="131"/>
        <v>0</v>
      </c>
      <c r="AL59" s="233">
        <f t="shared" si="132"/>
        <v>586460</v>
      </c>
      <c r="AM59" s="426">
        <f t="shared" si="109"/>
        <v>0</v>
      </c>
      <c r="AN59" s="427">
        <f t="shared" si="133"/>
        <v>0</v>
      </c>
      <c r="AO59" s="163"/>
      <c r="AP59" s="163"/>
      <c r="AQ59" s="163"/>
      <c r="AR59" s="163"/>
      <c r="AS59" s="163"/>
      <c r="AT59" s="163"/>
      <c r="AU59" s="163"/>
      <c r="AV59" s="163"/>
      <c r="AW59" s="398"/>
      <c r="AX59" s="638"/>
      <c r="AY59" s="163"/>
      <c r="AZ59" s="163"/>
      <c r="BA59" s="163"/>
      <c r="BB59" s="163"/>
      <c r="BC59" s="163"/>
      <c r="BD59" s="163"/>
      <c r="BE59" s="163"/>
      <c r="BF59" s="651">
        <v>10900</v>
      </c>
      <c r="BG59" s="163"/>
      <c r="BH59" s="163"/>
      <c r="BI59" s="163"/>
      <c r="BJ59" s="163"/>
      <c r="BK59" s="163"/>
      <c r="BL59" s="163"/>
      <c r="BM59" s="164">
        <f t="shared" si="108"/>
        <v>575560</v>
      </c>
      <c r="BN59" s="399"/>
      <c r="BO59" s="399"/>
      <c r="BP59" s="399">
        <f t="shared" si="111"/>
        <v>0</v>
      </c>
      <c r="BQ59" s="382"/>
    </row>
    <row r="60" spans="1:69" s="77" customFormat="1" ht="16.5" customHeight="1" x14ac:dyDescent="0.2">
      <c r="A60" s="157" t="s">
        <v>5</v>
      </c>
      <c r="B60" s="194" t="s">
        <v>126</v>
      </c>
      <c r="C60" s="194" t="s">
        <v>96</v>
      </c>
      <c r="D60" s="438" t="s">
        <v>152</v>
      </c>
      <c r="E60" s="461">
        <v>86000</v>
      </c>
      <c r="F60" s="232">
        <v>86000</v>
      </c>
      <c r="G60" s="232">
        <v>0</v>
      </c>
      <c r="H60" s="232">
        <v>0</v>
      </c>
      <c r="I60" s="232">
        <v>0</v>
      </c>
      <c r="J60" s="232">
        <v>0</v>
      </c>
      <c r="K60" s="232">
        <v>0</v>
      </c>
      <c r="L60" s="232">
        <v>0</v>
      </c>
      <c r="M60" s="232">
        <v>0</v>
      </c>
      <c r="N60" s="232">
        <v>0</v>
      </c>
      <c r="O60" s="462">
        <v>0</v>
      </c>
      <c r="P60" s="524">
        <f t="shared" si="119"/>
        <v>0</v>
      </c>
      <c r="Q60" s="525"/>
      <c r="R60" s="525"/>
      <c r="S60" s="525"/>
      <c r="T60" s="525"/>
      <c r="U60" s="491">
        <f t="shared" si="120"/>
        <v>0</v>
      </c>
      <c r="V60" s="527"/>
      <c r="W60" s="527"/>
      <c r="X60" s="527"/>
      <c r="Y60" s="527"/>
      <c r="Z60" s="528"/>
      <c r="AA60" s="524">
        <f t="shared" si="121"/>
        <v>86000</v>
      </c>
      <c r="AB60" s="232">
        <f t="shared" si="122"/>
        <v>86000</v>
      </c>
      <c r="AC60" s="232">
        <f t="shared" si="123"/>
        <v>0</v>
      </c>
      <c r="AD60" s="232">
        <f t="shared" si="124"/>
        <v>0</v>
      </c>
      <c r="AE60" s="232">
        <f t="shared" si="125"/>
        <v>0</v>
      </c>
      <c r="AF60" s="232">
        <f t="shared" si="126"/>
        <v>0</v>
      </c>
      <c r="AG60" s="232">
        <f t="shared" si="127"/>
        <v>0</v>
      </c>
      <c r="AH60" s="232">
        <f t="shared" si="128"/>
        <v>0</v>
      </c>
      <c r="AI60" s="232">
        <f t="shared" si="129"/>
        <v>0</v>
      </c>
      <c r="AJ60" s="232">
        <f t="shared" si="130"/>
        <v>0</v>
      </c>
      <c r="AK60" s="232">
        <f t="shared" si="131"/>
        <v>0</v>
      </c>
      <c r="AL60" s="233">
        <f t="shared" si="132"/>
        <v>86000</v>
      </c>
      <c r="AM60" s="426">
        <f t="shared" si="109"/>
        <v>0</v>
      </c>
      <c r="AN60" s="427">
        <f t="shared" si="133"/>
        <v>0</v>
      </c>
      <c r="AO60" s="163"/>
      <c r="AP60" s="163"/>
      <c r="AQ60" s="163"/>
      <c r="AR60" s="163"/>
      <c r="AS60" s="163"/>
      <c r="AT60" s="163"/>
      <c r="AU60" s="163"/>
      <c r="AV60" s="163"/>
      <c r="AW60" s="398"/>
      <c r="AX60" s="638"/>
      <c r="AY60" s="163"/>
      <c r="AZ60" s="163"/>
      <c r="BA60" s="163"/>
      <c r="BB60" s="163"/>
      <c r="BC60" s="163"/>
      <c r="BD60" s="163"/>
      <c r="BE60" s="163"/>
      <c r="BF60" s="651">
        <v>86000</v>
      </c>
      <c r="BG60" s="163"/>
      <c r="BH60" s="163"/>
      <c r="BI60" s="163"/>
      <c r="BJ60" s="163"/>
      <c r="BK60" s="163"/>
      <c r="BL60" s="163"/>
      <c r="BM60" s="164">
        <f t="shared" si="108"/>
        <v>0</v>
      </c>
      <c r="BN60" s="399"/>
      <c r="BO60" s="399"/>
      <c r="BP60" s="399">
        <f t="shared" si="111"/>
        <v>0</v>
      </c>
      <c r="BQ60" s="382"/>
    </row>
    <row r="61" spans="1:69" s="77" customFormat="1" x14ac:dyDescent="0.2">
      <c r="A61" s="157" t="s">
        <v>188</v>
      </c>
      <c r="B61" s="194" t="s">
        <v>189</v>
      </c>
      <c r="C61" s="194" t="s">
        <v>97</v>
      </c>
      <c r="D61" s="436" t="s">
        <v>190</v>
      </c>
      <c r="E61" s="461">
        <v>1452063.5</v>
      </c>
      <c r="F61" s="232">
        <v>1452063.5</v>
      </c>
      <c r="G61" s="232">
        <v>0</v>
      </c>
      <c r="H61" s="232">
        <v>0</v>
      </c>
      <c r="I61" s="232">
        <v>0</v>
      </c>
      <c r="J61" s="232">
        <v>0</v>
      </c>
      <c r="K61" s="232">
        <v>0</v>
      </c>
      <c r="L61" s="232">
        <v>0</v>
      </c>
      <c r="M61" s="232">
        <v>0</v>
      </c>
      <c r="N61" s="232">
        <v>0</v>
      </c>
      <c r="O61" s="462">
        <v>0</v>
      </c>
      <c r="P61" s="524">
        <f t="shared" si="119"/>
        <v>9000</v>
      </c>
      <c r="Q61" s="525">
        <v>9000</v>
      </c>
      <c r="R61" s="525"/>
      <c r="S61" s="525"/>
      <c r="T61" s="525"/>
      <c r="U61" s="491">
        <f t="shared" si="120"/>
        <v>0</v>
      </c>
      <c r="V61" s="527"/>
      <c r="W61" s="527"/>
      <c r="X61" s="527"/>
      <c r="Y61" s="527"/>
      <c r="Z61" s="528"/>
      <c r="AA61" s="524">
        <f t="shared" si="121"/>
        <v>1461063.5</v>
      </c>
      <c r="AB61" s="232">
        <f t="shared" si="122"/>
        <v>1461063.5</v>
      </c>
      <c r="AC61" s="232">
        <f t="shared" si="123"/>
        <v>0</v>
      </c>
      <c r="AD61" s="232">
        <f t="shared" si="124"/>
        <v>0</v>
      </c>
      <c r="AE61" s="232">
        <f t="shared" si="125"/>
        <v>0</v>
      </c>
      <c r="AF61" s="232">
        <f t="shared" si="126"/>
        <v>0</v>
      </c>
      <c r="AG61" s="232">
        <f t="shared" si="127"/>
        <v>0</v>
      </c>
      <c r="AH61" s="232">
        <f t="shared" si="128"/>
        <v>0</v>
      </c>
      <c r="AI61" s="232">
        <f t="shared" si="129"/>
        <v>0</v>
      </c>
      <c r="AJ61" s="232">
        <f t="shared" si="130"/>
        <v>0</v>
      </c>
      <c r="AK61" s="232">
        <f t="shared" si="131"/>
        <v>0</v>
      </c>
      <c r="AL61" s="233">
        <f t="shared" si="132"/>
        <v>1461063.5</v>
      </c>
      <c r="AM61" s="426">
        <f t="shared" si="109"/>
        <v>0</v>
      </c>
      <c r="AN61" s="427">
        <f t="shared" si="133"/>
        <v>0</v>
      </c>
      <c r="AO61" s="163"/>
      <c r="AP61" s="163"/>
      <c r="AQ61" s="163"/>
      <c r="AR61" s="163"/>
      <c r="AS61" s="163"/>
      <c r="AT61" s="163"/>
      <c r="AU61" s="163"/>
      <c r="AV61" s="163"/>
      <c r="AW61" s="398"/>
      <c r="AX61" s="638"/>
      <c r="AY61" s="163"/>
      <c r="AZ61" s="163"/>
      <c r="BA61" s="163"/>
      <c r="BB61" s="163"/>
      <c r="BC61" s="163"/>
      <c r="BD61" s="163"/>
      <c r="BE61" s="163"/>
      <c r="BF61" s="651">
        <v>225600</v>
      </c>
      <c r="BG61" s="163"/>
      <c r="BH61" s="163"/>
      <c r="BI61" s="163"/>
      <c r="BJ61" s="163"/>
      <c r="BK61" s="163"/>
      <c r="BL61" s="163"/>
      <c r="BM61" s="164">
        <f t="shared" si="108"/>
        <v>1235463.5</v>
      </c>
      <c r="BN61" s="399"/>
      <c r="BO61" s="399"/>
      <c r="BP61" s="399">
        <f t="shared" si="111"/>
        <v>0</v>
      </c>
      <c r="BQ61" s="382"/>
    </row>
    <row r="62" spans="1:69" s="77" customFormat="1" x14ac:dyDescent="0.2">
      <c r="A62" s="157" t="s">
        <v>6</v>
      </c>
      <c r="B62" s="211" t="s">
        <v>127</v>
      </c>
      <c r="C62" s="194" t="s">
        <v>95</v>
      </c>
      <c r="D62" s="436" t="s">
        <v>179</v>
      </c>
      <c r="E62" s="461">
        <v>26500</v>
      </c>
      <c r="F62" s="232">
        <v>26500</v>
      </c>
      <c r="G62" s="232">
        <v>0</v>
      </c>
      <c r="H62" s="232">
        <v>0</v>
      </c>
      <c r="I62" s="232">
        <v>0</v>
      </c>
      <c r="J62" s="232">
        <v>0</v>
      </c>
      <c r="K62" s="232">
        <v>0</v>
      </c>
      <c r="L62" s="232">
        <v>0</v>
      </c>
      <c r="M62" s="232">
        <v>0</v>
      </c>
      <c r="N62" s="232">
        <v>0</v>
      </c>
      <c r="O62" s="462">
        <v>0</v>
      </c>
      <c r="P62" s="524">
        <f t="shared" si="119"/>
        <v>0</v>
      </c>
      <c r="Q62" s="525"/>
      <c r="R62" s="525"/>
      <c r="S62" s="525"/>
      <c r="T62" s="525"/>
      <c r="U62" s="491">
        <f t="shared" si="120"/>
        <v>0</v>
      </c>
      <c r="V62" s="527"/>
      <c r="W62" s="527"/>
      <c r="X62" s="527"/>
      <c r="Y62" s="527"/>
      <c r="Z62" s="528"/>
      <c r="AA62" s="524">
        <f t="shared" si="121"/>
        <v>26500</v>
      </c>
      <c r="AB62" s="232">
        <f t="shared" si="122"/>
        <v>26500</v>
      </c>
      <c r="AC62" s="232">
        <f t="shared" si="123"/>
        <v>0</v>
      </c>
      <c r="AD62" s="232">
        <f t="shared" si="124"/>
        <v>0</v>
      </c>
      <c r="AE62" s="232">
        <f t="shared" si="125"/>
        <v>0</v>
      </c>
      <c r="AF62" s="232">
        <f t="shared" si="126"/>
        <v>0</v>
      </c>
      <c r="AG62" s="232">
        <f t="shared" si="127"/>
        <v>0</v>
      </c>
      <c r="AH62" s="232">
        <f t="shared" si="128"/>
        <v>0</v>
      </c>
      <c r="AI62" s="232">
        <f t="shared" si="129"/>
        <v>0</v>
      </c>
      <c r="AJ62" s="232">
        <f t="shared" si="130"/>
        <v>0</v>
      </c>
      <c r="AK62" s="232">
        <f t="shared" si="131"/>
        <v>0</v>
      </c>
      <c r="AL62" s="233">
        <f t="shared" si="132"/>
        <v>26500</v>
      </c>
      <c r="AM62" s="426">
        <f t="shared" si="109"/>
        <v>0</v>
      </c>
      <c r="AN62" s="427">
        <f t="shared" si="133"/>
        <v>0</v>
      </c>
      <c r="AO62" s="163"/>
      <c r="AP62" s="163"/>
      <c r="AQ62" s="163"/>
      <c r="AR62" s="163"/>
      <c r="AS62" s="163"/>
      <c r="AT62" s="163"/>
      <c r="AU62" s="163"/>
      <c r="AV62" s="163"/>
      <c r="AW62" s="398"/>
      <c r="AX62" s="638"/>
      <c r="AY62" s="163"/>
      <c r="AZ62" s="163"/>
      <c r="BA62" s="163"/>
      <c r="BB62" s="163"/>
      <c r="BC62" s="163"/>
      <c r="BD62" s="163"/>
      <c r="BE62" s="163"/>
      <c r="BF62" s="651">
        <v>26500</v>
      </c>
      <c r="BG62" s="163"/>
      <c r="BH62" s="163"/>
      <c r="BI62" s="163"/>
      <c r="BJ62" s="163"/>
      <c r="BK62" s="163"/>
      <c r="BL62" s="163"/>
      <c r="BM62" s="164">
        <f t="shared" si="108"/>
        <v>0</v>
      </c>
      <c r="BN62" s="399"/>
      <c r="BO62" s="399"/>
      <c r="BP62" s="399">
        <f t="shared" si="111"/>
        <v>0</v>
      </c>
      <c r="BQ62" s="382"/>
    </row>
    <row r="63" spans="1:69" s="77" customFormat="1" x14ac:dyDescent="0.2">
      <c r="A63" s="157" t="s">
        <v>8</v>
      </c>
      <c r="B63" s="194" t="s">
        <v>7</v>
      </c>
      <c r="C63" s="210" t="s">
        <v>88</v>
      </c>
      <c r="D63" s="437" t="s">
        <v>140</v>
      </c>
      <c r="E63" s="461">
        <v>3100</v>
      </c>
      <c r="F63" s="232">
        <v>3100</v>
      </c>
      <c r="G63" s="232">
        <v>0</v>
      </c>
      <c r="H63" s="232">
        <v>0</v>
      </c>
      <c r="I63" s="232">
        <v>0</v>
      </c>
      <c r="J63" s="232">
        <v>0</v>
      </c>
      <c r="K63" s="232">
        <v>0</v>
      </c>
      <c r="L63" s="232">
        <v>0</v>
      </c>
      <c r="M63" s="232">
        <v>0</v>
      </c>
      <c r="N63" s="232">
        <v>0</v>
      </c>
      <c r="O63" s="462">
        <v>0</v>
      </c>
      <c r="P63" s="524">
        <f t="shared" si="119"/>
        <v>0</v>
      </c>
      <c r="Q63" s="525"/>
      <c r="R63" s="525"/>
      <c r="S63" s="525"/>
      <c r="T63" s="525"/>
      <c r="U63" s="491">
        <f t="shared" si="120"/>
        <v>0</v>
      </c>
      <c r="V63" s="529"/>
      <c r="W63" s="529"/>
      <c r="X63" s="529"/>
      <c r="Y63" s="529"/>
      <c r="Z63" s="530"/>
      <c r="AA63" s="524">
        <f t="shared" si="121"/>
        <v>3100</v>
      </c>
      <c r="AB63" s="232">
        <f t="shared" si="122"/>
        <v>3100</v>
      </c>
      <c r="AC63" s="232">
        <f t="shared" si="123"/>
        <v>0</v>
      </c>
      <c r="AD63" s="232">
        <f t="shared" si="124"/>
        <v>0</v>
      </c>
      <c r="AE63" s="232">
        <f t="shared" si="125"/>
        <v>0</v>
      </c>
      <c r="AF63" s="232">
        <f t="shared" si="126"/>
        <v>0</v>
      </c>
      <c r="AG63" s="232">
        <f t="shared" si="127"/>
        <v>0</v>
      </c>
      <c r="AH63" s="232">
        <f t="shared" si="128"/>
        <v>0</v>
      </c>
      <c r="AI63" s="232">
        <f t="shared" si="129"/>
        <v>0</v>
      </c>
      <c r="AJ63" s="232">
        <f t="shared" si="130"/>
        <v>0</v>
      </c>
      <c r="AK63" s="232">
        <f t="shared" si="131"/>
        <v>0</v>
      </c>
      <c r="AL63" s="233">
        <f t="shared" si="132"/>
        <v>3100</v>
      </c>
      <c r="AM63" s="426">
        <f t="shared" si="109"/>
        <v>0</v>
      </c>
      <c r="AN63" s="427">
        <f t="shared" si="133"/>
        <v>0</v>
      </c>
      <c r="AO63" s="163"/>
      <c r="AP63" s="163"/>
      <c r="AQ63" s="163"/>
      <c r="AR63" s="163"/>
      <c r="AS63" s="163"/>
      <c r="AT63" s="163"/>
      <c r="AU63" s="163"/>
      <c r="AV63" s="163"/>
      <c r="AW63" s="398"/>
      <c r="AX63" s="638"/>
      <c r="AY63" s="163"/>
      <c r="AZ63" s="163"/>
      <c r="BA63" s="163"/>
      <c r="BB63" s="163"/>
      <c r="BC63" s="163"/>
      <c r="BD63" s="163"/>
      <c r="BE63" s="163"/>
      <c r="BF63" s="651"/>
      <c r="BG63" s="163"/>
      <c r="BH63" s="163"/>
      <c r="BI63" s="163"/>
      <c r="BJ63" s="163"/>
      <c r="BK63" s="163"/>
      <c r="BL63" s="163"/>
      <c r="BM63" s="164">
        <f t="shared" si="108"/>
        <v>3100</v>
      </c>
      <c r="BN63" s="399"/>
      <c r="BO63" s="399"/>
      <c r="BP63" s="399">
        <f t="shared" si="111"/>
        <v>0</v>
      </c>
      <c r="BQ63" s="382"/>
    </row>
    <row r="64" spans="1:69" s="77" customFormat="1" x14ac:dyDescent="0.2">
      <c r="A64" s="157" t="s">
        <v>9</v>
      </c>
      <c r="B64" s="194" t="s">
        <v>10</v>
      </c>
      <c r="C64" s="210" t="s">
        <v>88</v>
      </c>
      <c r="D64" s="437" t="s">
        <v>141</v>
      </c>
      <c r="E64" s="461">
        <v>10400</v>
      </c>
      <c r="F64" s="232">
        <v>10400</v>
      </c>
      <c r="G64" s="232">
        <v>0</v>
      </c>
      <c r="H64" s="232">
        <v>0</v>
      </c>
      <c r="I64" s="232">
        <v>0</v>
      </c>
      <c r="J64" s="232">
        <v>0</v>
      </c>
      <c r="K64" s="232">
        <v>0</v>
      </c>
      <c r="L64" s="232">
        <v>0</v>
      </c>
      <c r="M64" s="232">
        <v>0</v>
      </c>
      <c r="N64" s="232">
        <v>0</v>
      </c>
      <c r="O64" s="462">
        <v>0</v>
      </c>
      <c r="P64" s="524">
        <f t="shared" si="119"/>
        <v>0</v>
      </c>
      <c r="Q64" s="525"/>
      <c r="R64" s="525"/>
      <c r="S64" s="525"/>
      <c r="T64" s="525"/>
      <c r="U64" s="491">
        <f t="shared" si="120"/>
        <v>0</v>
      </c>
      <c r="V64" s="529"/>
      <c r="W64" s="529"/>
      <c r="X64" s="529"/>
      <c r="Y64" s="529"/>
      <c r="Z64" s="530"/>
      <c r="AA64" s="524">
        <f t="shared" si="121"/>
        <v>10400</v>
      </c>
      <c r="AB64" s="232">
        <f t="shared" si="122"/>
        <v>10400</v>
      </c>
      <c r="AC64" s="232">
        <f t="shared" si="123"/>
        <v>0</v>
      </c>
      <c r="AD64" s="232">
        <f t="shared" si="124"/>
        <v>0</v>
      </c>
      <c r="AE64" s="232">
        <f t="shared" si="125"/>
        <v>0</v>
      </c>
      <c r="AF64" s="232">
        <f t="shared" si="126"/>
        <v>0</v>
      </c>
      <c r="AG64" s="232">
        <f t="shared" si="127"/>
        <v>0</v>
      </c>
      <c r="AH64" s="232">
        <f t="shared" si="128"/>
        <v>0</v>
      </c>
      <c r="AI64" s="232">
        <f t="shared" si="129"/>
        <v>0</v>
      </c>
      <c r="AJ64" s="232">
        <f t="shared" si="130"/>
        <v>0</v>
      </c>
      <c r="AK64" s="232">
        <f t="shared" si="131"/>
        <v>0</v>
      </c>
      <c r="AL64" s="233">
        <f t="shared" si="132"/>
        <v>10400</v>
      </c>
      <c r="AM64" s="426">
        <f t="shared" si="109"/>
        <v>0</v>
      </c>
      <c r="AN64" s="427">
        <f t="shared" si="133"/>
        <v>0</v>
      </c>
      <c r="AO64" s="163"/>
      <c r="AP64" s="163"/>
      <c r="AQ64" s="163"/>
      <c r="AR64" s="163"/>
      <c r="AS64" s="163"/>
      <c r="AT64" s="163"/>
      <c r="AU64" s="163"/>
      <c r="AV64" s="163"/>
      <c r="AW64" s="398"/>
      <c r="AX64" s="638"/>
      <c r="AY64" s="163"/>
      <c r="AZ64" s="163"/>
      <c r="BA64" s="163"/>
      <c r="BB64" s="163"/>
      <c r="BC64" s="163"/>
      <c r="BD64" s="163"/>
      <c r="BE64" s="163"/>
      <c r="BF64" s="651"/>
      <c r="BG64" s="163"/>
      <c r="BH64" s="163"/>
      <c r="BI64" s="163"/>
      <c r="BJ64" s="163"/>
      <c r="BK64" s="163"/>
      <c r="BL64" s="163"/>
      <c r="BM64" s="164">
        <f t="shared" si="108"/>
        <v>10400</v>
      </c>
      <c r="BN64" s="399"/>
      <c r="BO64" s="399"/>
      <c r="BP64" s="399">
        <f t="shared" si="111"/>
        <v>0</v>
      </c>
      <c r="BQ64" s="382"/>
    </row>
    <row r="65" spans="1:73" s="77" customFormat="1" ht="25.5" x14ac:dyDescent="0.2">
      <c r="A65" s="191" t="s">
        <v>11</v>
      </c>
      <c r="B65" s="192" t="s">
        <v>144</v>
      </c>
      <c r="C65" s="212" t="s">
        <v>99</v>
      </c>
      <c r="D65" s="437" t="s">
        <v>143</v>
      </c>
      <c r="E65" s="461">
        <v>2655600.2199999997</v>
      </c>
      <c r="F65" s="232">
        <v>2655600.2199999997</v>
      </c>
      <c r="G65" s="232">
        <v>2108093.59</v>
      </c>
      <c r="H65" s="232">
        <v>52593.14</v>
      </c>
      <c r="I65" s="232">
        <v>0</v>
      </c>
      <c r="J65" s="232">
        <v>35000</v>
      </c>
      <c r="K65" s="232">
        <v>0</v>
      </c>
      <c r="L65" s="232">
        <v>35000</v>
      </c>
      <c r="M65" s="232">
        <v>28000</v>
      </c>
      <c r="N65" s="232">
        <v>0</v>
      </c>
      <c r="O65" s="462">
        <v>0</v>
      </c>
      <c r="P65" s="524">
        <f t="shared" si="119"/>
        <v>0</v>
      </c>
      <c r="Q65" s="525"/>
      <c r="R65" s="525"/>
      <c r="S65" s="525"/>
      <c r="T65" s="525"/>
      <c r="U65" s="491">
        <f t="shared" si="120"/>
        <v>0</v>
      </c>
      <c r="V65" s="529"/>
      <c r="W65" s="529"/>
      <c r="X65" s="529"/>
      <c r="Y65" s="529"/>
      <c r="Z65" s="530"/>
      <c r="AA65" s="524">
        <f t="shared" si="121"/>
        <v>2655600.2199999997</v>
      </c>
      <c r="AB65" s="232">
        <f t="shared" si="122"/>
        <v>2655600.2199999997</v>
      </c>
      <c r="AC65" s="232">
        <f t="shared" si="123"/>
        <v>2108093.59</v>
      </c>
      <c r="AD65" s="232">
        <f t="shared" si="124"/>
        <v>52593.14</v>
      </c>
      <c r="AE65" s="232">
        <f t="shared" si="125"/>
        <v>0</v>
      </c>
      <c r="AF65" s="232">
        <f t="shared" si="126"/>
        <v>35000</v>
      </c>
      <c r="AG65" s="232">
        <f t="shared" si="127"/>
        <v>0</v>
      </c>
      <c r="AH65" s="232">
        <f t="shared" si="128"/>
        <v>35000</v>
      </c>
      <c r="AI65" s="232">
        <f t="shared" si="129"/>
        <v>28000</v>
      </c>
      <c r="AJ65" s="232">
        <f t="shared" si="130"/>
        <v>0</v>
      </c>
      <c r="AK65" s="232">
        <f t="shared" si="131"/>
        <v>0</v>
      </c>
      <c r="AL65" s="233">
        <f t="shared" si="132"/>
        <v>2690600.2199999997</v>
      </c>
      <c r="AM65" s="426">
        <f t="shared" si="109"/>
        <v>0</v>
      </c>
      <c r="AN65" s="427">
        <f t="shared" si="133"/>
        <v>0</v>
      </c>
      <c r="AO65" s="163"/>
      <c r="AP65" s="163"/>
      <c r="AQ65" s="163"/>
      <c r="AR65" s="163"/>
      <c r="AS65" s="163"/>
      <c r="AT65" s="163"/>
      <c r="AU65" s="163"/>
      <c r="AV65" s="163"/>
      <c r="AW65" s="398"/>
      <c r="AX65" s="638"/>
      <c r="AY65" s="163"/>
      <c r="AZ65" s="163"/>
      <c r="BA65" s="163"/>
      <c r="BB65" s="163"/>
      <c r="BC65" s="163"/>
      <c r="BD65" s="163"/>
      <c r="BE65" s="163"/>
      <c r="BF65" s="651"/>
      <c r="BG65" s="163"/>
      <c r="BH65" s="163"/>
      <c r="BI65" s="163"/>
      <c r="BJ65" s="163"/>
      <c r="BK65" s="163"/>
      <c r="BL65" s="163"/>
      <c r="BM65" s="164">
        <f t="shared" si="108"/>
        <v>2655600.2199999997</v>
      </c>
      <c r="BN65" s="399"/>
      <c r="BO65" s="399"/>
      <c r="BP65" s="399">
        <f t="shared" si="111"/>
        <v>35000</v>
      </c>
      <c r="BQ65" s="382"/>
    </row>
    <row r="66" spans="1:73" s="77" customFormat="1" x14ac:dyDescent="0.2">
      <c r="A66" s="191" t="s">
        <v>442</v>
      </c>
      <c r="B66" s="192" t="s">
        <v>443</v>
      </c>
      <c r="C66" s="212" t="s">
        <v>97</v>
      </c>
      <c r="D66" s="567" t="s">
        <v>444</v>
      </c>
      <c r="E66" s="461">
        <v>7514756.3499999996</v>
      </c>
      <c r="F66" s="232">
        <v>7514756.3499999996</v>
      </c>
      <c r="G66" s="232">
        <v>5963353.2300000004</v>
      </c>
      <c r="H66" s="232">
        <v>124680.54</v>
      </c>
      <c r="I66" s="232">
        <v>0</v>
      </c>
      <c r="J66" s="232">
        <v>0</v>
      </c>
      <c r="K66" s="232">
        <v>0</v>
      </c>
      <c r="L66" s="232">
        <v>0</v>
      </c>
      <c r="M66" s="232">
        <v>0</v>
      </c>
      <c r="N66" s="232">
        <v>0</v>
      </c>
      <c r="O66" s="462">
        <v>0</v>
      </c>
      <c r="P66" s="524">
        <f t="shared" si="119"/>
        <v>0</v>
      </c>
      <c r="Q66" s="525"/>
      <c r="R66" s="525"/>
      <c r="S66" s="525">
        <v>2000</v>
      </c>
      <c r="T66" s="525"/>
      <c r="U66" s="491">
        <f t="shared" si="120"/>
        <v>0</v>
      </c>
      <c r="V66" s="529"/>
      <c r="W66" s="529"/>
      <c r="X66" s="529"/>
      <c r="Y66" s="529"/>
      <c r="Z66" s="568"/>
      <c r="AA66" s="524">
        <f t="shared" ref="AA66" si="134">SUM(E66+P66)</f>
        <v>7514756.3499999996</v>
      </c>
      <c r="AB66" s="232">
        <f t="shared" ref="AB66" si="135">SUM(F66+Q66)</f>
        <v>7514756.3499999996</v>
      </c>
      <c r="AC66" s="232">
        <f t="shared" ref="AC66" si="136">SUM(G66+R66)</f>
        <v>5963353.2300000004</v>
      </c>
      <c r="AD66" s="232">
        <f t="shared" ref="AD66" si="137">SUM(H66+S66)</f>
        <v>126680.54</v>
      </c>
      <c r="AE66" s="232">
        <f t="shared" ref="AE66" si="138">SUM(I66+T66)</f>
        <v>0</v>
      </c>
      <c r="AF66" s="232">
        <f t="shared" ref="AF66" si="139">SUM(J66+U66)</f>
        <v>0</v>
      </c>
      <c r="AG66" s="232">
        <f t="shared" ref="AG66" si="140">SUM(K66+V66)</f>
        <v>0</v>
      </c>
      <c r="AH66" s="232">
        <f t="shared" ref="AH66" si="141">SUM(L66+W66)</f>
        <v>0</v>
      </c>
      <c r="AI66" s="232">
        <f t="shared" ref="AI66" si="142">SUM(M66+X66)</f>
        <v>0</v>
      </c>
      <c r="AJ66" s="232">
        <f t="shared" ref="AJ66" si="143">SUM(N66+Y66)</f>
        <v>0</v>
      </c>
      <c r="AK66" s="232">
        <f t="shared" ref="AK66" si="144">SUM(O66+Z66)</f>
        <v>0</v>
      </c>
      <c r="AL66" s="233">
        <f t="shared" ref="AL66" si="145">SUM(AA66+AF66)</f>
        <v>7514756.3499999996</v>
      </c>
      <c r="AM66" s="426">
        <f t="shared" ref="AM66:AM67" si="146">SUM(AA66-AO66-AR66-AS66-AU66-AV66-AY66-AZ66-BA66-BC66-BE66-BF66-BG66-BK66-BM66-AP66-AQ66-BH66-BI66-BJ66-BB66-BD66-AT66-BL66)</f>
        <v>0</v>
      </c>
      <c r="AN66" s="427">
        <f t="shared" ref="AN66:AN67" si="147">SUM(AF66-AW66-BN66-BO66-BP66)</f>
        <v>0</v>
      </c>
      <c r="AO66" s="163"/>
      <c r="AP66" s="163"/>
      <c r="AQ66" s="163"/>
      <c r="AR66" s="163"/>
      <c r="AS66" s="163"/>
      <c r="AT66" s="163"/>
      <c r="AU66" s="163"/>
      <c r="AV66" s="163"/>
      <c r="AW66" s="398"/>
      <c r="AX66" s="638"/>
      <c r="AY66" s="163"/>
      <c r="AZ66" s="163"/>
      <c r="BA66" s="163"/>
      <c r="BB66" s="163"/>
      <c r="BC66" s="163"/>
      <c r="BD66" s="163"/>
      <c r="BE66" s="163"/>
      <c r="BF66" s="651"/>
      <c r="BG66" s="163"/>
      <c r="BH66" s="163"/>
      <c r="BI66" s="163"/>
      <c r="BJ66" s="163"/>
      <c r="BK66" s="163"/>
      <c r="BL66" s="163"/>
      <c r="BM66" s="164">
        <f t="shared" si="108"/>
        <v>7514756.3499999996</v>
      </c>
      <c r="BN66" s="399"/>
      <c r="BO66" s="399"/>
      <c r="BP66" s="399">
        <f t="shared" si="111"/>
        <v>0</v>
      </c>
      <c r="BQ66" s="382"/>
    </row>
    <row r="67" spans="1:73" s="77" customFormat="1" x14ac:dyDescent="0.2">
      <c r="A67" s="191" t="s">
        <v>12</v>
      </c>
      <c r="B67" s="192" t="s">
        <v>145</v>
      </c>
      <c r="C67" s="212" t="s">
        <v>98</v>
      </c>
      <c r="D67" s="330" t="s">
        <v>180</v>
      </c>
      <c r="E67" s="461">
        <v>557562.42999999993</v>
      </c>
      <c r="F67" s="232">
        <v>557562.42999999993</v>
      </c>
      <c r="G67" s="232">
        <v>396320.18000000005</v>
      </c>
      <c r="H67" s="232">
        <v>52126.32</v>
      </c>
      <c r="I67" s="232">
        <v>0</v>
      </c>
      <c r="J67" s="232">
        <v>0</v>
      </c>
      <c r="K67" s="232">
        <v>0</v>
      </c>
      <c r="L67" s="232">
        <v>0</v>
      </c>
      <c r="M67" s="232">
        <v>0</v>
      </c>
      <c r="N67" s="232">
        <v>0</v>
      </c>
      <c r="O67" s="462">
        <v>0</v>
      </c>
      <c r="P67" s="524">
        <f t="shared" si="119"/>
        <v>0</v>
      </c>
      <c r="Q67" s="525"/>
      <c r="R67" s="525"/>
      <c r="S67" s="525"/>
      <c r="T67" s="525"/>
      <c r="U67" s="491">
        <f t="shared" si="120"/>
        <v>0</v>
      </c>
      <c r="V67" s="527"/>
      <c r="W67" s="527"/>
      <c r="X67" s="527"/>
      <c r="Y67" s="527"/>
      <c r="Z67" s="541"/>
      <c r="AA67" s="524">
        <f t="shared" si="121"/>
        <v>557562.42999999993</v>
      </c>
      <c r="AB67" s="232">
        <f t="shared" si="122"/>
        <v>557562.42999999993</v>
      </c>
      <c r="AC67" s="232">
        <f t="shared" si="123"/>
        <v>396320.18000000005</v>
      </c>
      <c r="AD67" s="232">
        <f t="shared" si="124"/>
        <v>52126.32</v>
      </c>
      <c r="AE67" s="232">
        <f t="shared" si="125"/>
        <v>0</v>
      </c>
      <c r="AF67" s="232">
        <f t="shared" si="126"/>
        <v>0</v>
      </c>
      <c r="AG67" s="232">
        <f t="shared" si="127"/>
        <v>0</v>
      </c>
      <c r="AH67" s="232">
        <f t="shared" si="128"/>
        <v>0</v>
      </c>
      <c r="AI67" s="232">
        <f t="shared" si="129"/>
        <v>0</v>
      </c>
      <c r="AJ67" s="232">
        <f t="shared" si="130"/>
        <v>0</v>
      </c>
      <c r="AK67" s="232">
        <f t="shared" si="131"/>
        <v>0</v>
      </c>
      <c r="AL67" s="233">
        <f t="shared" si="132"/>
        <v>557562.42999999993</v>
      </c>
      <c r="AM67" s="426">
        <f t="shared" si="146"/>
        <v>0</v>
      </c>
      <c r="AN67" s="427">
        <f t="shared" si="147"/>
        <v>0</v>
      </c>
      <c r="AO67" s="163"/>
      <c r="AP67" s="163"/>
      <c r="AQ67" s="163"/>
      <c r="AR67" s="163"/>
      <c r="AS67" s="163"/>
      <c r="AT67" s="163"/>
      <c r="AU67" s="163"/>
      <c r="AV67" s="163"/>
      <c r="AW67" s="398"/>
      <c r="AX67" s="638"/>
      <c r="AY67" s="163"/>
      <c r="AZ67" s="163"/>
      <c r="BA67" s="163"/>
      <c r="BB67" s="163"/>
      <c r="BC67" s="163"/>
      <c r="BD67" s="163"/>
      <c r="BE67" s="163"/>
      <c r="BF67" s="651"/>
      <c r="BG67" s="163"/>
      <c r="BH67" s="163"/>
      <c r="BI67" s="163"/>
      <c r="BJ67" s="163"/>
      <c r="BK67" s="163"/>
      <c r="BL67" s="163"/>
      <c r="BM67" s="164">
        <f t="shared" si="108"/>
        <v>557562.42999999993</v>
      </c>
      <c r="BN67" s="399"/>
      <c r="BO67" s="399"/>
      <c r="BP67" s="399">
        <f t="shared" si="111"/>
        <v>0</v>
      </c>
      <c r="BQ67" s="382"/>
    </row>
    <row r="68" spans="1:73" s="77" customFormat="1" ht="38.25" x14ac:dyDescent="0.2">
      <c r="A68" s="191" t="s">
        <v>14</v>
      </c>
      <c r="B68" s="192" t="s">
        <v>117</v>
      </c>
      <c r="C68" s="213" t="s">
        <v>98</v>
      </c>
      <c r="D68" s="438" t="s">
        <v>181</v>
      </c>
      <c r="E68" s="461">
        <v>1100000</v>
      </c>
      <c r="F68" s="232">
        <v>1100000</v>
      </c>
      <c r="G68" s="232">
        <v>0</v>
      </c>
      <c r="H68" s="232">
        <v>0</v>
      </c>
      <c r="I68" s="232">
        <v>0</v>
      </c>
      <c r="J68" s="232">
        <v>0</v>
      </c>
      <c r="K68" s="232">
        <v>0</v>
      </c>
      <c r="L68" s="232">
        <v>0</v>
      </c>
      <c r="M68" s="232">
        <v>0</v>
      </c>
      <c r="N68" s="232">
        <v>0</v>
      </c>
      <c r="O68" s="462">
        <v>0</v>
      </c>
      <c r="P68" s="524">
        <f t="shared" si="119"/>
        <v>0</v>
      </c>
      <c r="Q68" s="525"/>
      <c r="R68" s="525"/>
      <c r="S68" s="525"/>
      <c r="T68" s="525"/>
      <c r="U68" s="491">
        <f t="shared" si="120"/>
        <v>0</v>
      </c>
      <c r="V68" s="527"/>
      <c r="W68" s="527"/>
      <c r="X68" s="527"/>
      <c r="Y68" s="527"/>
      <c r="Z68" s="528"/>
      <c r="AA68" s="524">
        <f t="shared" si="121"/>
        <v>1100000</v>
      </c>
      <c r="AB68" s="232">
        <f t="shared" si="122"/>
        <v>1100000</v>
      </c>
      <c r="AC68" s="232">
        <f t="shared" si="123"/>
        <v>0</v>
      </c>
      <c r="AD68" s="232">
        <f t="shared" si="124"/>
        <v>0</v>
      </c>
      <c r="AE68" s="232">
        <f t="shared" si="125"/>
        <v>0</v>
      </c>
      <c r="AF68" s="232">
        <f t="shared" si="126"/>
        <v>0</v>
      </c>
      <c r="AG68" s="232">
        <f t="shared" si="127"/>
        <v>0</v>
      </c>
      <c r="AH68" s="232">
        <f t="shared" si="128"/>
        <v>0</v>
      </c>
      <c r="AI68" s="232">
        <f t="shared" si="129"/>
        <v>0</v>
      </c>
      <c r="AJ68" s="232">
        <f t="shared" si="130"/>
        <v>0</v>
      </c>
      <c r="AK68" s="232">
        <f t="shared" si="131"/>
        <v>0</v>
      </c>
      <c r="AL68" s="233">
        <f t="shared" si="132"/>
        <v>1100000</v>
      </c>
      <c r="AM68" s="426">
        <f t="shared" ref="AM68:AM80" si="148">SUM(AA68-AO68-AR68-AS68-AU68-AV68-AY68-AZ68-BA68-BC68-BE68-BF68-BG68-BK68-BM68-AP68-AQ68-BH68-BI68-BJ68-BB68-BD68-AT68-BL68)</f>
        <v>0</v>
      </c>
      <c r="AN68" s="427">
        <f t="shared" si="133"/>
        <v>0</v>
      </c>
      <c r="AO68" s="163"/>
      <c r="AP68" s="163"/>
      <c r="AQ68" s="163"/>
      <c r="AR68" s="163"/>
      <c r="AS68" s="163"/>
      <c r="AT68" s="163"/>
      <c r="AU68" s="163"/>
      <c r="AV68" s="163"/>
      <c r="AW68" s="398"/>
      <c r="AX68" s="638"/>
      <c r="AY68" s="163"/>
      <c r="AZ68" s="163"/>
      <c r="BA68" s="163"/>
      <c r="BB68" s="163"/>
      <c r="BC68" s="163"/>
      <c r="BD68" s="163"/>
      <c r="BE68" s="163"/>
      <c r="BF68" s="651"/>
      <c r="BG68" s="163"/>
      <c r="BH68" s="163"/>
      <c r="BI68" s="163"/>
      <c r="BJ68" s="163"/>
      <c r="BK68" s="163"/>
      <c r="BL68" s="163"/>
      <c r="BM68" s="164">
        <f t="shared" si="108"/>
        <v>1100000</v>
      </c>
      <c r="BN68" s="399"/>
      <c r="BO68" s="399"/>
      <c r="BP68" s="399">
        <f t="shared" si="111"/>
        <v>0</v>
      </c>
      <c r="BQ68" s="382"/>
    </row>
    <row r="69" spans="1:73" s="77" customFormat="1" ht="25.5" x14ac:dyDescent="0.2">
      <c r="A69" s="191" t="s">
        <v>183</v>
      </c>
      <c r="B69" s="192" t="s">
        <v>184</v>
      </c>
      <c r="C69" s="207" t="s">
        <v>98</v>
      </c>
      <c r="D69" s="445" t="s">
        <v>182</v>
      </c>
      <c r="E69" s="461">
        <v>12366</v>
      </c>
      <c r="F69" s="232">
        <v>12366</v>
      </c>
      <c r="G69" s="232">
        <v>0</v>
      </c>
      <c r="H69" s="232">
        <v>0</v>
      </c>
      <c r="I69" s="232">
        <v>0</v>
      </c>
      <c r="J69" s="232">
        <v>0</v>
      </c>
      <c r="K69" s="232">
        <v>0</v>
      </c>
      <c r="L69" s="232">
        <v>0</v>
      </c>
      <c r="M69" s="232">
        <v>0</v>
      </c>
      <c r="N69" s="232">
        <v>0</v>
      </c>
      <c r="O69" s="462">
        <v>0</v>
      </c>
      <c r="P69" s="524">
        <f t="shared" si="119"/>
        <v>0</v>
      </c>
      <c r="Q69" s="525"/>
      <c r="R69" s="525"/>
      <c r="S69" s="525"/>
      <c r="T69" s="525"/>
      <c r="U69" s="491">
        <f t="shared" si="120"/>
        <v>0</v>
      </c>
      <c r="V69" s="502"/>
      <c r="W69" s="502"/>
      <c r="X69" s="502"/>
      <c r="Y69" s="502"/>
      <c r="Z69" s="503"/>
      <c r="AA69" s="524">
        <f t="shared" si="121"/>
        <v>12366</v>
      </c>
      <c r="AB69" s="232">
        <f t="shared" si="122"/>
        <v>12366</v>
      </c>
      <c r="AC69" s="232">
        <f t="shared" si="123"/>
        <v>0</v>
      </c>
      <c r="AD69" s="232">
        <f t="shared" si="124"/>
        <v>0</v>
      </c>
      <c r="AE69" s="232">
        <f t="shared" si="125"/>
        <v>0</v>
      </c>
      <c r="AF69" s="232">
        <f t="shared" si="126"/>
        <v>0</v>
      </c>
      <c r="AG69" s="232">
        <f t="shared" si="127"/>
        <v>0</v>
      </c>
      <c r="AH69" s="232">
        <f t="shared" si="128"/>
        <v>0</v>
      </c>
      <c r="AI69" s="232">
        <f t="shared" si="129"/>
        <v>0</v>
      </c>
      <c r="AJ69" s="232">
        <f t="shared" si="130"/>
        <v>0</v>
      </c>
      <c r="AK69" s="232">
        <f t="shared" si="131"/>
        <v>0</v>
      </c>
      <c r="AL69" s="233">
        <f t="shared" si="132"/>
        <v>12366</v>
      </c>
      <c r="AM69" s="426">
        <f t="shared" si="148"/>
        <v>0</v>
      </c>
      <c r="AN69" s="427">
        <f t="shared" si="133"/>
        <v>0</v>
      </c>
      <c r="AO69" s="163"/>
      <c r="AP69" s="163"/>
      <c r="AQ69" s="163"/>
      <c r="AR69" s="163"/>
      <c r="AS69" s="163"/>
      <c r="AT69" s="163"/>
      <c r="AU69" s="163"/>
      <c r="AV69" s="163"/>
      <c r="AW69" s="398"/>
      <c r="AX69" s="638"/>
      <c r="AY69" s="163"/>
      <c r="AZ69" s="163"/>
      <c r="BA69" s="163"/>
      <c r="BB69" s="163"/>
      <c r="BC69" s="163"/>
      <c r="BD69" s="163"/>
      <c r="BE69" s="163"/>
      <c r="BF69" s="651">
        <v>12366</v>
      </c>
      <c r="BG69" s="163"/>
      <c r="BH69" s="163"/>
      <c r="BI69" s="163"/>
      <c r="BJ69" s="163"/>
      <c r="BK69" s="163"/>
      <c r="BL69" s="163"/>
      <c r="BM69" s="164">
        <f t="shared" si="108"/>
        <v>0</v>
      </c>
      <c r="BN69" s="399"/>
      <c r="BO69" s="399"/>
      <c r="BP69" s="399">
        <f t="shared" si="111"/>
        <v>0</v>
      </c>
      <c r="BQ69" s="382"/>
    </row>
    <row r="70" spans="1:73" s="77" customFormat="1" ht="38.25" x14ac:dyDescent="0.2">
      <c r="A70" s="192" t="s">
        <v>13</v>
      </c>
      <c r="B70" s="192" t="s">
        <v>57</v>
      </c>
      <c r="C70" s="192" t="s">
        <v>77</v>
      </c>
      <c r="D70" s="438" t="s">
        <v>185</v>
      </c>
      <c r="E70" s="461">
        <v>12000</v>
      </c>
      <c r="F70" s="232">
        <v>12000</v>
      </c>
      <c r="G70" s="232">
        <v>0</v>
      </c>
      <c r="H70" s="232">
        <v>0</v>
      </c>
      <c r="I70" s="232">
        <v>0</v>
      </c>
      <c r="J70" s="232">
        <v>0</v>
      </c>
      <c r="K70" s="232">
        <v>0</v>
      </c>
      <c r="L70" s="232">
        <v>0</v>
      </c>
      <c r="M70" s="232">
        <v>0</v>
      </c>
      <c r="N70" s="232">
        <v>0</v>
      </c>
      <c r="O70" s="462">
        <v>0</v>
      </c>
      <c r="P70" s="524">
        <f t="shared" si="119"/>
        <v>0</v>
      </c>
      <c r="Q70" s="525"/>
      <c r="R70" s="525"/>
      <c r="S70" s="525"/>
      <c r="T70" s="525"/>
      <c r="U70" s="491">
        <f t="shared" si="120"/>
        <v>0</v>
      </c>
      <c r="V70" s="527"/>
      <c r="W70" s="527"/>
      <c r="X70" s="527"/>
      <c r="Y70" s="527"/>
      <c r="Z70" s="528"/>
      <c r="AA70" s="524">
        <f t="shared" si="121"/>
        <v>12000</v>
      </c>
      <c r="AB70" s="232">
        <f t="shared" si="122"/>
        <v>12000</v>
      </c>
      <c r="AC70" s="232">
        <f t="shared" si="123"/>
        <v>0</v>
      </c>
      <c r="AD70" s="232">
        <f t="shared" si="124"/>
        <v>0</v>
      </c>
      <c r="AE70" s="232">
        <f t="shared" si="125"/>
        <v>0</v>
      </c>
      <c r="AF70" s="232">
        <f t="shared" si="126"/>
        <v>0</v>
      </c>
      <c r="AG70" s="232">
        <f t="shared" si="127"/>
        <v>0</v>
      </c>
      <c r="AH70" s="232">
        <f t="shared" si="128"/>
        <v>0</v>
      </c>
      <c r="AI70" s="232">
        <f t="shared" si="129"/>
        <v>0</v>
      </c>
      <c r="AJ70" s="232">
        <f t="shared" si="130"/>
        <v>0</v>
      </c>
      <c r="AK70" s="232">
        <f t="shared" si="131"/>
        <v>0</v>
      </c>
      <c r="AL70" s="233">
        <f t="shared" si="132"/>
        <v>12000</v>
      </c>
      <c r="AM70" s="426">
        <f t="shared" si="148"/>
        <v>0</v>
      </c>
      <c r="AN70" s="427">
        <f t="shared" si="133"/>
        <v>0</v>
      </c>
      <c r="AO70" s="163"/>
      <c r="AP70" s="163"/>
      <c r="AQ70" s="163"/>
      <c r="AR70" s="163"/>
      <c r="AS70" s="163"/>
      <c r="AT70" s="163"/>
      <c r="AU70" s="163"/>
      <c r="AV70" s="163"/>
      <c r="AW70" s="398"/>
      <c r="AX70" s="638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  <c r="BI70" s="163"/>
      <c r="BJ70" s="163"/>
      <c r="BK70" s="163"/>
      <c r="BL70" s="163"/>
      <c r="BM70" s="164">
        <f t="shared" ref="BM70:BM72" si="149">SUM(AA70-AO70-AR70-AS70-AU70-AV70-AY70-AZ70-BA70-BC70-BE70-BF70-BG70-BK70-AP70-AQ70-BH70-BI70-BJ70-BB70-AT70-BD70)</f>
        <v>12000</v>
      </c>
      <c r="BN70" s="399"/>
      <c r="BO70" s="399"/>
      <c r="BP70" s="399">
        <f t="shared" si="111"/>
        <v>0</v>
      </c>
      <c r="BQ70" s="382"/>
    </row>
    <row r="71" spans="1:73" s="77" customFormat="1" x14ac:dyDescent="0.2">
      <c r="A71" s="192" t="s">
        <v>493</v>
      </c>
      <c r="B71" s="192" t="s">
        <v>494</v>
      </c>
      <c r="C71" s="192" t="s">
        <v>95</v>
      </c>
      <c r="D71" s="438" t="s">
        <v>495</v>
      </c>
      <c r="E71" s="461">
        <v>24000</v>
      </c>
      <c r="F71" s="232">
        <v>24000</v>
      </c>
      <c r="G71" s="232">
        <v>0</v>
      </c>
      <c r="H71" s="232">
        <v>0</v>
      </c>
      <c r="I71" s="232">
        <v>0</v>
      </c>
      <c r="J71" s="232">
        <v>0</v>
      </c>
      <c r="K71" s="232">
        <v>0</v>
      </c>
      <c r="L71" s="232">
        <v>0</v>
      </c>
      <c r="M71" s="232">
        <v>0</v>
      </c>
      <c r="N71" s="232">
        <v>0</v>
      </c>
      <c r="O71" s="462">
        <v>0</v>
      </c>
      <c r="P71" s="524">
        <f t="shared" si="119"/>
        <v>-23000</v>
      </c>
      <c r="Q71" s="525">
        <v>-23000</v>
      </c>
      <c r="R71" s="525"/>
      <c r="S71" s="525"/>
      <c r="T71" s="525"/>
      <c r="U71" s="491"/>
      <c r="V71" s="527"/>
      <c r="W71" s="527"/>
      <c r="X71" s="527"/>
      <c r="Y71" s="527"/>
      <c r="Z71" s="528"/>
      <c r="AA71" s="524">
        <f t="shared" ref="AA71" si="150">SUM(E71+P71)</f>
        <v>1000</v>
      </c>
      <c r="AB71" s="232">
        <f t="shared" ref="AB71" si="151">SUM(F71+Q71)</f>
        <v>1000</v>
      </c>
      <c r="AC71" s="232">
        <f t="shared" ref="AC71" si="152">SUM(G71+R71)</f>
        <v>0</v>
      </c>
      <c r="AD71" s="232">
        <f t="shared" ref="AD71" si="153">SUM(H71+S71)</f>
        <v>0</v>
      </c>
      <c r="AE71" s="232">
        <f t="shared" ref="AE71" si="154">SUM(I71+T71)</f>
        <v>0</v>
      </c>
      <c r="AF71" s="232">
        <f t="shared" ref="AF71" si="155">SUM(J71+U71)</f>
        <v>0</v>
      </c>
      <c r="AG71" s="232">
        <f t="shared" ref="AG71" si="156">SUM(K71+V71)</f>
        <v>0</v>
      </c>
      <c r="AH71" s="232">
        <f t="shared" ref="AH71" si="157">SUM(L71+W71)</f>
        <v>0</v>
      </c>
      <c r="AI71" s="232">
        <f t="shared" ref="AI71" si="158">SUM(M71+X71)</f>
        <v>0</v>
      </c>
      <c r="AJ71" s="232">
        <f t="shared" ref="AJ71" si="159">SUM(N71+Y71)</f>
        <v>0</v>
      </c>
      <c r="AK71" s="232">
        <f t="shared" ref="AK71" si="160">SUM(O71+Z71)</f>
        <v>0</v>
      </c>
      <c r="AL71" s="233">
        <f t="shared" ref="AL71" si="161">SUM(AA71+AF71)</f>
        <v>1000</v>
      </c>
      <c r="AM71" s="426">
        <f t="shared" si="148"/>
        <v>0</v>
      </c>
      <c r="AN71" s="427">
        <f t="shared" ref="AN71" si="162">SUM(AF71-AW71-BN71-BO71-BP71)</f>
        <v>0</v>
      </c>
      <c r="AO71" s="163"/>
      <c r="AP71" s="163"/>
      <c r="AQ71" s="163"/>
      <c r="AR71" s="163"/>
      <c r="AS71" s="163"/>
      <c r="AT71" s="163"/>
      <c r="AU71" s="163"/>
      <c r="AV71" s="163"/>
      <c r="AW71" s="398"/>
      <c r="AX71" s="638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  <c r="BI71" s="163"/>
      <c r="BJ71" s="163"/>
      <c r="BK71" s="163"/>
      <c r="BL71" s="163"/>
      <c r="BM71" s="164">
        <f t="shared" si="149"/>
        <v>1000</v>
      </c>
      <c r="BN71" s="399"/>
      <c r="BO71" s="399"/>
      <c r="BP71" s="399"/>
      <c r="BQ71" s="382"/>
    </row>
    <row r="72" spans="1:73" s="77" customFormat="1" ht="26.25" thickBot="1" x14ac:dyDescent="0.25">
      <c r="A72" s="192" t="s">
        <v>186</v>
      </c>
      <c r="B72" s="192" t="s">
        <v>187</v>
      </c>
      <c r="C72" s="192" t="s">
        <v>95</v>
      </c>
      <c r="D72" s="438" t="s">
        <v>365</v>
      </c>
      <c r="E72" s="461">
        <v>64600</v>
      </c>
      <c r="F72" s="232">
        <v>64600</v>
      </c>
      <c r="G72" s="232">
        <v>0</v>
      </c>
      <c r="H72" s="232">
        <v>0</v>
      </c>
      <c r="I72" s="232">
        <v>0</v>
      </c>
      <c r="J72" s="232">
        <v>0</v>
      </c>
      <c r="K72" s="232">
        <v>0</v>
      </c>
      <c r="L72" s="232">
        <v>0</v>
      </c>
      <c r="M72" s="232">
        <v>0</v>
      </c>
      <c r="N72" s="232">
        <v>0</v>
      </c>
      <c r="O72" s="462">
        <v>0</v>
      </c>
      <c r="P72" s="524">
        <f t="shared" si="119"/>
        <v>0</v>
      </c>
      <c r="Q72" s="525"/>
      <c r="R72" s="525"/>
      <c r="S72" s="525"/>
      <c r="T72" s="525"/>
      <c r="U72" s="491">
        <f t="shared" si="120"/>
        <v>0</v>
      </c>
      <c r="V72" s="527"/>
      <c r="W72" s="527"/>
      <c r="X72" s="527"/>
      <c r="Y72" s="527"/>
      <c r="Z72" s="528"/>
      <c r="AA72" s="524">
        <f t="shared" si="121"/>
        <v>64600</v>
      </c>
      <c r="AB72" s="232">
        <f t="shared" si="122"/>
        <v>64600</v>
      </c>
      <c r="AC72" s="232">
        <f t="shared" si="123"/>
        <v>0</v>
      </c>
      <c r="AD72" s="232">
        <f t="shared" si="124"/>
        <v>0</v>
      </c>
      <c r="AE72" s="232">
        <f t="shared" si="125"/>
        <v>0</v>
      </c>
      <c r="AF72" s="232">
        <f t="shared" si="126"/>
        <v>0</v>
      </c>
      <c r="AG72" s="232">
        <f t="shared" si="127"/>
        <v>0</v>
      </c>
      <c r="AH72" s="232">
        <f t="shared" si="128"/>
        <v>0</v>
      </c>
      <c r="AI72" s="232">
        <f t="shared" si="129"/>
        <v>0</v>
      </c>
      <c r="AJ72" s="232">
        <f t="shared" si="130"/>
        <v>0</v>
      </c>
      <c r="AK72" s="232">
        <f t="shared" si="131"/>
        <v>0</v>
      </c>
      <c r="AL72" s="233">
        <f t="shared" si="132"/>
        <v>64600</v>
      </c>
      <c r="AM72" s="426">
        <f t="shared" si="148"/>
        <v>0</v>
      </c>
      <c r="AN72" s="427">
        <f t="shared" si="133"/>
        <v>0</v>
      </c>
      <c r="AO72" s="163"/>
      <c r="AP72" s="163"/>
      <c r="AQ72" s="163"/>
      <c r="AR72" s="163"/>
      <c r="AS72" s="163"/>
      <c r="AT72" s="163"/>
      <c r="AU72" s="163"/>
      <c r="AV72" s="163"/>
      <c r="AW72" s="398"/>
      <c r="AX72" s="638"/>
      <c r="AY72" s="163"/>
      <c r="AZ72" s="163"/>
      <c r="BA72" s="163"/>
      <c r="BB72" s="163"/>
      <c r="BC72" s="163"/>
      <c r="BD72" s="163"/>
      <c r="BE72" s="163"/>
      <c r="BF72" s="163"/>
      <c r="BG72" s="163"/>
      <c r="BH72" s="163"/>
      <c r="BI72" s="163"/>
      <c r="BJ72" s="163"/>
      <c r="BK72" s="163"/>
      <c r="BL72" s="163"/>
      <c r="BM72" s="164">
        <f t="shared" si="149"/>
        <v>64600</v>
      </c>
      <c r="BN72" s="399"/>
      <c r="BO72" s="399"/>
      <c r="BP72" s="399">
        <f t="shared" ref="BP72:BP86" si="163">SUM(AF72-AW72-BN72)</f>
        <v>0</v>
      </c>
      <c r="BQ72" s="382"/>
    </row>
    <row r="73" spans="1:73" s="112" customFormat="1" x14ac:dyDescent="0.2">
      <c r="A73" s="56" t="s">
        <v>114</v>
      </c>
      <c r="B73" s="57"/>
      <c r="C73" s="57"/>
      <c r="D73" s="450" t="s">
        <v>60</v>
      </c>
      <c r="E73" s="464">
        <v>19382792</v>
      </c>
      <c r="F73" s="236">
        <v>19382792</v>
      </c>
      <c r="G73" s="236">
        <v>13430337</v>
      </c>
      <c r="H73" s="236">
        <v>1489030</v>
      </c>
      <c r="I73" s="236">
        <v>0</v>
      </c>
      <c r="J73" s="236">
        <v>741709</v>
      </c>
      <c r="K73" s="236">
        <v>256270</v>
      </c>
      <c r="L73" s="236">
        <v>485439</v>
      </c>
      <c r="M73" s="236">
        <v>335970</v>
      </c>
      <c r="N73" s="236">
        <v>16000</v>
      </c>
      <c r="O73" s="337">
        <v>256270</v>
      </c>
      <c r="P73" s="537">
        <f t="shared" ref="P73:Z73" si="164">SUM(P74)</f>
        <v>0</v>
      </c>
      <c r="Q73" s="98">
        <f t="shared" si="164"/>
        <v>0</v>
      </c>
      <c r="R73" s="98">
        <f t="shared" si="164"/>
        <v>0</v>
      </c>
      <c r="S73" s="98">
        <f t="shared" si="164"/>
        <v>0</v>
      </c>
      <c r="T73" s="98">
        <f t="shared" si="164"/>
        <v>0</v>
      </c>
      <c r="U73" s="98">
        <f t="shared" si="164"/>
        <v>0</v>
      </c>
      <c r="V73" s="98">
        <f t="shared" si="164"/>
        <v>0</v>
      </c>
      <c r="W73" s="98">
        <f t="shared" si="164"/>
        <v>0</v>
      </c>
      <c r="X73" s="98">
        <f t="shared" si="164"/>
        <v>0</v>
      </c>
      <c r="Y73" s="98">
        <f t="shared" si="164"/>
        <v>0</v>
      </c>
      <c r="Z73" s="538">
        <f t="shared" si="164"/>
        <v>0</v>
      </c>
      <c r="AA73" s="537">
        <f>SUM(AA74)</f>
        <v>19382792</v>
      </c>
      <c r="AB73" s="236">
        <f t="shared" ref="AB73:AL73" si="165">SUM(AB74)</f>
        <v>19382792</v>
      </c>
      <c r="AC73" s="236">
        <f t="shared" si="165"/>
        <v>13430337</v>
      </c>
      <c r="AD73" s="236">
        <f t="shared" si="165"/>
        <v>1489030</v>
      </c>
      <c r="AE73" s="236">
        <f t="shared" si="165"/>
        <v>0</v>
      </c>
      <c r="AF73" s="236">
        <f t="shared" si="165"/>
        <v>741709</v>
      </c>
      <c r="AG73" s="236">
        <f t="shared" si="165"/>
        <v>256270</v>
      </c>
      <c r="AH73" s="236">
        <f t="shared" si="165"/>
        <v>485439</v>
      </c>
      <c r="AI73" s="236">
        <f t="shared" si="165"/>
        <v>335970</v>
      </c>
      <c r="AJ73" s="236">
        <f t="shared" si="165"/>
        <v>16000</v>
      </c>
      <c r="AK73" s="236">
        <f t="shared" si="165"/>
        <v>256270</v>
      </c>
      <c r="AL73" s="337">
        <f t="shared" si="165"/>
        <v>20124501</v>
      </c>
      <c r="AM73" s="426">
        <f t="shared" si="148"/>
        <v>0</v>
      </c>
      <c r="AN73" s="427">
        <f t="shared" si="133"/>
        <v>0</v>
      </c>
      <c r="AO73" s="98">
        <f t="shared" ref="AO73:BK73" si="166">SUM(AO74)</f>
        <v>0</v>
      </c>
      <c r="AP73" s="98"/>
      <c r="AQ73" s="98"/>
      <c r="AR73" s="98">
        <f t="shared" si="166"/>
        <v>0</v>
      </c>
      <c r="AS73" s="98">
        <f t="shared" si="166"/>
        <v>0</v>
      </c>
      <c r="AT73" s="98"/>
      <c r="AU73" s="98">
        <f t="shared" si="166"/>
        <v>0</v>
      </c>
      <c r="AV73" s="98">
        <f t="shared" si="166"/>
        <v>0</v>
      </c>
      <c r="AW73" s="402"/>
      <c r="AX73" s="639"/>
      <c r="AY73" s="98">
        <f t="shared" si="166"/>
        <v>0</v>
      </c>
      <c r="AZ73" s="98">
        <f t="shared" si="166"/>
        <v>0</v>
      </c>
      <c r="BA73" s="98">
        <f t="shared" si="166"/>
        <v>0</v>
      </c>
      <c r="BB73" s="98"/>
      <c r="BC73" s="98">
        <f t="shared" si="166"/>
        <v>0</v>
      </c>
      <c r="BD73" s="98"/>
      <c r="BE73" s="98">
        <f t="shared" si="166"/>
        <v>0</v>
      </c>
      <c r="BF73" s="98">
        <f t="shared" si="166"/>
        <v>0</v>
      </c>
      <c r="BG73" s="98">
        <f t="shared" si="166"/>
        <v>0</v>
      </c>
      <c r="BH73" s="98">
        <f t="shared" si="166"/>
        <v>0</v>
      </c>
      <c r="BI73" s="98">
        <f t="shared" si="166"/>
        <v>0</v>
      </c>
      <c r="BJ73" s="98">
        <f t="shared" si="166"/>
        <v>0</v>
      </c>
      <c r="BK73" s="98">
        <f t="shared" si="166"/>
        <v>0</v>
      </c>
      <c r="BL73" s="501"/>
      <c r="BM73" s="164">
        <f t="shared" ref="BM73:BM80" si="167">SUM(AA73-AO73-AR73-AS73-AU73-AV73-AY73-AZ73-BA73-BC73-BE73-BF73-BG73-BK73-AP73-AQ73-BH73-BI73-BJ73-BB73-AT73-BD73)</f>
        <v>19382792</v>
      </c>
      <c r="BN73" s="399"/>
      <c r="BO73" s="399"/>
      <c r="BP73" s="399">
        <f t="shared" si="163"/>
        <v>741709</v>
      </c>
      <c r="BQ73" s="381"/>
    </row>
    <row r="74" spans="1:73" s="112" customFormat="1" x14ac:dyDescent="0.2">
      <c r="A74" s="52" t="s">
        <v>116</v>
      </c>
      <c r="B74" s="53"/>
      <c r="C74" s="53"/>
      <c r="D74" s="434" t="s">
        <v>60</v>
      </c>
      <c r="E74" s="465">
        <v>19382792</v>
      </c>
      <c r="F74" s="230">
        <v>19382792</v>
      </c>
      <c r="G74" s="230">
        <v>13430337</v>
      </c>
      <c r="H74" s="230">
        <v>1489030</v>
      </c>
      <c r="I74" s="230">
        <v>0</v>
      </c>
      <c r="J74" s="230">
        <v>741709</v>
      </c>
      <c r="K74" s="230">
        <v>256270</v>
      </c>
      <c r="L74" s="230">
        <v>485439</v>
      </c>
      <c r="M74" s="230">
        <v>335970</v>
      </c>
      <c r="N74" s="230">
        <v>16000</v>
      </c>
      <c r="O74" s="338">
        <v>256270</v>
      </c>
      <c r="P74" s="539">
        <f t="shared" ref="P74:AL74" si="168">SUM(P75:P82)</f>
        <v>0</v>
      </c>
      <c r="Q74" s="97">
        <f t="shared" si="168"/>
        <v>0</v>
      </c>
      <c r="R74" s="97">
        <f t="shared" si="168"/>
        <v>0</v>
      </c>
      <c r="S74" s="97">
        <f t="shared" si="168"/>
        <v>0</v>
      </c>
      <c r="T74" s="97">
        <f t="shared" si="168"/>
        <v>0</v>
      </c>
      <c r="U74" s="97">
        <f t="shared" si="168"/>
        <v>0</v>
      </c>
      <c r="V74" s="97">
        <f t="shared" si="168"/>
        <v>0</v>
      </c>
      <c r="W74" s="97">
        <f t="shared" si="168"/>
        <v>0</v>
      </c>
      <c r="X74" s="97">
        <f t="shared" si="168"/>
        <v>0</v>
      </c>
      <c r="Y74" s="97">
        <f t="shared" si="168"/>
        <v>0</v>
      </c>
      <c r="Z74" s="540">
        <f t="shared" si="168"/>
        <v>0</v>
      </c>
      <c r="AA74" s="539">
        <f t="shared" si="168"/>
        <v>19382792</v>
      </c>
      <c r="AB74" s="230">
        <f t="shared" si="168"/>
        <v>19382792</v>
      </c>
      <c r="AC74" s="230">
        <f t="shared" si="168"/>
        <v>13430337</v>
      </c>
      <c r="AD74" s="230">
        <f t="shared" si="168"/>
        <v>1489030</v>
      </c>
      <c r="AE74" s="230">
        <f t="shared" si="168"/>
        <v>0</v>
      </c>
      <c r="AF74" s="230">
        <f t="shared" si="168"/>
        <v>741709</v>
      </c>
      <c r="AG74" s="230">
        <f t="shared" si="168"/>
        <v>256270</v>
      </c>
      <c r="AH74" s="230">
        <f t="shared" si="168"/>
        <v>485439</v>
      </c>
      <c r="AI74" s="230">
        <f t="shared" si="168"/>
        <v>335970</v>
      </c>
      <c r="AJ74" s="230">
        <f t="shared" si="168"/>
        <v>16000</v>
      </c>
      <c r="AK74" s="230">
        <f t="shared" si="168"/>
        <v>256270</v>
      </c>
      <c r="AL74" s="338">
        <f t="shared" si="168"/>
        <v>20124501</v>
      </c>
      <c r="AM74" s="426">
        <f t="shared" si="148"/>
        <v>0</v>
      </c>
      <c r="AN74" s="427">
        <f t="shared" si="133"/>
        <v>0</v>
      </c>
      <c r="AO74" s="97">
        <f>SUM(AO75:AO82)</f>
        <v>0</v>
      </c>
      <c r="AP74" s="97"/>
      <c r="AQ74" s="97"/>
      <c r="AR74" s="97">
        <f>SUM(AR75:AR82)</f>
        <v>0</v>
      </c>
      <c r="AS74" s="97">
        <f>SUM(AS75:AS82)</f>
        <v>0</v>
      </c>
      <c r="AT74" s="97"/>
      <c r="AU74" s="97">
        <f>SUM(AU75:AU82)</f>
        <v>0</v>
      </c>
      <c r="AV74" s="97">
        <f>SUM(AV75:AV82)</f>
        <v>0</v>
      </c>
      <c r="AW74" s="403"/>
      <c r="AX74" s="640"/>
      <c r="AY74" s="97">
        <f>SUM(AY75:AY82)</f>
        <v>0</v>
      </c>
      <c r="AZ74" s="97">
        <f>SUM(AZ75:AZ82)</f>
        <v>0</v>
      </c>
      <c r="BA74" s="97">
        <f>SUM(BA75:BA82)</f>
        <v>0</v>
      </c>
      <c r="BB74" s="97"/>
      <c r="BC74" s="97">
        <f>SUM(BC75:BC82)</f>
        <v>0</v>
      </c>
      <c r="BD74" s="97"/>
      <c r="BE74" s="97">
        <f t="shared" ref="BE74:BK74" si="169">SUM(BE75:BE82)</f>
        <v>0</v>
      </c>
      <c r="BF74" s="97">
        <f t="shared" si="169"/>
        <v>0</v>
      </c>
      <c r="BG74" s="97">
        <f t="shared" si="169"/>
        <v>0</v>
      </c>
      <c r="BH74" s="97">
        <f t="shared" si="169"/>
        <v>0</v>
      </c>
      <c r="BI74" s="97">
        <f t="shared" si="169"/>
        <v>0</v>
      </c>
      <c r="BJ74" s="97">
        <f t="shared" si="169"/>
        <v>0</v>
      </c>
      <c r="BK74" s="97">
        <f t="shared" si="169"/>
        <v>0</v>
      </c>
      <c r="BL74" s="97"/>
      <c r="BM74" s="164">
        <f t="shared" si="167"/>
        <v>19382792</v>
      </c>
      <c r="BN74" s="399"/>
      <c r="BO74" s="399"/>
      <c r="BP74" s="399">
        <f t="shared" si="163"/>
        <v>741709</v>
      </c>
      <c r="BQ74" s="381"/>
    </row>
    <row r="75" spans="1:73" s="77" customFormat="1" ht="17.45" customHeight="1" x14ac:dyDescent="0.2">
      <c r="A75" s="159" t="s">
        <v>16</v>
      </c>
      <c r="B75" s="161" t="s">
        <v>167</v>
      </c>
      <c r="C75" s="158" t="s">
        <v>76</v>
      </c>
      <c r="D75" s="435" t="s">
        <v>337</v>
      </c>
      <c r="E75" s="461">
        <v>621162</v>
      </c>
      <c r="F75" s="232">
        <v>621162</v>
      </c>
      <c r="G75" s="232">
        <v>472087</v>
      </c>
      <c r="H75" s="232">
        <v>27100</v>
      </c>
      <c r="I75" s="232">
        <v>0</v>
      </c>
      <c r="J75" s="232">
        <v>0</v>
      </c>
      <c r="K75" s="232">
        <v>0</v>
      </c>
      <c r="L75" s="232">
        <v>0</v>
      </c>
      <c r="M75" s="232">
        <v>0</v>
      </c>
      <c r="N75" s="232">
        <v>0</v>
      </c>
      <c r="O75" s="462">
        <v>0</v>
      </c>
      <c r="P75" s="524">
        <f t="shared" ref="P75:P82" si="170">SUM(Q75+T75)</f>
        <v>0</v>
      </c>
      <c r="Q75" s="525"/>
      <c r="R75" s="525"/>
      <c r="S75" s="525"/>
      <c r="T75" s="525"/>
      <c r="U75" s="491">
        <f t="shared" ref="U75:U82" si="171">SUM(W75+Z75)</f>
        <v>0</v>
      </c>
      <c r="V75" s="525"/>
      <c r="W75" s="525"/>
      <c r="X75" s="525"/>
      <c r="Y75" s="525"/>
      <c r="Z75" s="526"/>
      <c r="AA75" s="524">
        <f t="shared" ref="AA75:AA82" si="172">SUM(E75+P75)</f>
        <v>621162</v>
      </c>
      <c r="AB75" s="232">
        <f t="shared" ref="AB75:AB82" si="173">SUM(F75+Q75)</f>
        <v>621162</v>
      </c>
      <c r="AC75" s="232">
        <f t="shared" ref="AC75:AC82" si="174">SUM(G75+R75)</f>
        <v>472087</v>
      </c>
      <c r="AD75" s="232">
        <f t="shared" ref="AD75:AD82" si="175">SUM(H75+S75)</f>
        <v>27100</v>
      </c>
      <c r="AE75" s="232">
        <f t="shared" ref="AE75:AE82" si="176">SUM(I75+T75)</f>
        <v>0</v>
      </c>
      <c r="AF75" s="232">
        <f t="shared" ref="AF75:AF82" si="177">SUM(J75+U75)</f>
        <v>0</v>
      </c>
      <c r="AG75" s="232">
        <f t="shared" ref="AG75:AG82" si="178">SUM(K75+V75)</f>
        <v>0</v>
      </c>
      <c r="AH75" s="232">
        <f t="shared" ref="AH75:AH82" si="179">SUM(L75+W75)</f>
        <v>0</v>
      </c>
      <c r="AI75" s="232">
        <f t="shared" ref="AI75:AI82" si="180">SUM(M75+X75)</f>
        <v>0</v>
      </c>
      <c r="AJ75" s="232">
        <f t="shared" ref="AJ75:AJ82" si="181">SUM(N75+Y75)</f>
        <v>0</v>
      </c>
      <c r="AK75" s="232">
        <f t="shared" ref="AK75:AK82" si="182">SUM(O75+Z75)</f>
        <v>0</v>
      </c>
      <c r="AL75" s="233">
        <f t="shared" ref="AL75:AL82" si="183">SUM(AA75+AF75)</f>
        <v>621162</v>
      </c>
      <c r="AM75" s="426">
        <f t="shared" si="148"/>
        <v>0</v>
      </c>
      <c r="AN75" s="427">
        <f t="shared" si="133"/>
        <v>0</v>
      </c>
      <c r="AO75" s="163"/>
      <c r="AP75" s="163"/>
      <c r="AQ75" s="163"/>
      <c r="AR75" s="163"/>
      <c r="AS75" s="163"/>
      <c r="AT75" s="163"/>
      <c r="AU75" s="163"/>
      <c r="AV75" s="163"/>
      <c r="AW75" s="398"/>
      <c r="AX75" s="638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  <c r="BI75" s="163"/>
      <c r="BJ75" s="163"/>
      <c r="BK75" s="163"/>
      <c r="BL75" s="163"/>
      <c r="BM75" s="164">
        <f t="shared" si="167"/>
        <v>621162</v>
      </c>
      <c r="BN75" s="399"/>
      <c r="BO75" s="399"/>
      <c r="BP75" s="399">
        <f t="shared" si="163"/>
        <v>0</v>
      </c>
      <c r="BQ75" s="382"/>
    </row>
    <row r="76" spans="1:73" s="77" customFormat="1" x14ac:dyDescent="0.2">
      <c r="A76" s="159" t="s">
        <v>325</v>
      </c>
      <c r="B76" s="161" t="s">
        <v>326</v>
      </c>
      <c r="C76" s="158" t="s">
        <v>104</v>
      </c>
      <c r="D76" s="435" t="s">
        <v>327</v>
      </c>
      <c r="E76" s="461">
        <v>2279810</v>
      </c>
      <c r="F76" s="232">
        <v>2279810</v>
      </c>
      <c r="G76" s="232">
        <v>1633820</v>
      </c>
      <c r="H76" s="232">
        <v>140550</v>
      </c>
      <c r="I76" s="232">
        <v>0</v>
      </c>
      <c r="J76" s="232">
        <v>0</v>
      </c>
      <c r="K76" s="232">
        <v>0</v>
      </c>
      <c r="L76" s="232">
        <v>0</v>
      </c>
      <c r="M76" s="232">
        <v>0</v>
      </c>
      <c r="N76" s="232">
        <v>0</v>
      </c>
      <c r="O76" s="462">
        <v>0</v>
      </c>
      <c r="P76" s="524">
        <f t="shared" si="170"/>
        <v>0</v>
      </c>
      <c r="Q76" s="525"/>
      <c r="R76" s="525"/>
      <c r="S76" s="525"/>
      <c r="T76" s="525"/>
      <c r="U76" s="491">
        <f t="shared" si="171"/>
        <v>0</v>
      </c>
      <c r="V76" s="525"/>
      <c r="W76" s="525"/>
      <c r="X76" s="525"/>
      <c r="Y76" s="525"/>
      <c r="Z76" s="526"/>
      <c r="AA76" s="524">
        <f t="shared" si="172"/>
        <v>2279810</v>
      </c>
      <c r="AB76" s="232">
        <f t="shared" si="173"/>
        <v>2279810</v>
      </c>
      <c r="AC76" s="232">
        <f t="shared" si="174"/>
        <v>1633820</v>
      </c>
      <c r="AD76" s="232">
        <f t="shared" si="175"/>
        <v>140550</v>
      </c>
      <c r="AE76" s="232">
        <f t="shared" si="176"/>
        <v>0</v>
      </c>
      <c r="AF76" s="232">
        <f t="shared" si="177"/>
        <v>0</v>
      </c>
      <c r="AG76" s="232">
        <f t="shared" si="178"/>
        <v>0</v>
      </c>
      <c r="AH76" s="232">
        <f t="shared" si="179"/>
        <v>0</v>
      </c>
      <c r="AI76" s="232">
        <f t="shared" si="180"/>
        <v>0</v>
      </c>
      <c r="AJ76" s="232">
        <f t="shared" si="181"/>
        <v>0</v>
      </c>
      <c r="AK76" s="232">
        <f t="shared" si="182"/>
        <v>0</v>
      </c>
      <c r="AL76" s="233">
        <f t="shared" si="183"/>
        <v>2279810</v>
      </c>
      <c r="AM76" s="426">
        <f t="shared" si="148"/>
        <v>0</v>
      </c>
      <c r="AN76" s="427">
        <f t="shared" si="133"/>
        <v>0</v>
      </c>
      <c r="AO76" s="163"/>
      <c r="AP76" s="163"/>
      <c r="AQ76" s="163"/>
      <c r="AR76" s="163"/>
      <c r="AS76" s="163"/>
      <c r="AT76" s="163"/>
      <c r="AU76" s="163"/>
      <c r="AV76" s="163"/>
      <c r="AW76" s="398"/>
      <c r="AX76" s="638"/>
      <c r="AY76" s="163"/>
      <c r="AZ76" s="163"/>
      <c r="BA76" s="163"/>
      <c r="BB76" s="163"/>
      <c r="BC76" s="163"/>
      <c r="BD76" s="163"/>
      <c r="BE76" s="163"/>
      <c r="BF76" s="163"/>
      <c r="BG76" s="163"/>
      <c r="BH76" s="163"/>
      <c r="BI76" s="163"/>
      <c r="BJ76" s="163"/>
      <c r="BK76" s="163"/>
      <c r="BL76" s="163"/>
      <c r="BM76" s="164">
        <f t="shared" si="167"/>
        <v>2279810</v>
      </c>
      <c r="BN76" s="399"/>
      <c r="BO76" s="399"/>
      <c r="BP76" s="399">
        <f t="shared" si="163"/>
        <v>0</v>
      </c>
      <c r="BQ76" s="382"/>
    </row>
    <row r="77" spans="1:73" s="77" customFormat="1" x14ac:dyDescent="0.2">
      <c r="A77" s="191" t="s">
        <v>19</v>
      </c>
      <c r="B77" s="192" t="s">
        <v>20</v>
      </c>
      <c r="C77" s="194" t="s">
        <v>104</v>
      </c>
      <c r="D77" s="436" t="s">
        <v>21</v>
      </c>
      <c r="E77" s="461">
        <v>1357820</v>
      </c>
      <c r="F77" s="232">
        <v>1357820</v>
      </c>
      <c r="G77" s="232">
        <v>830400</v>
      </c>
      <c r="H77" s="232">
        <v>245400</v>
      </c>
      <c r="I77" s="232">
        <v>0</v>
      </c>
      <c r="J77" s="232">
        <v>13239</v>
      </c>
      <c r="K77" s="231">
        <v>0</v>
      </c>
      <c r="L77" s="232">
        <v>13239</v>
      </c>
      <c r="M77" s="232">
        <v>5360</v>
      </c>
      <c r="N77" s="232">
        <v>1400</v>
      </c>
      <c r="O77" s="463">
        <v>0</v>
      </c>
      <c r="P77" s="524">
        <f t="shared" si="170"/>
        <v>0</v>
      </c>
      <c r="Q77" s="525"/>
      <c r="R77" s="525"/>
      <c r="S77" s="525"/>
      <c r="T77" s="525"/>
      <c r="U77" s="491">
        <f t="shared" si="171"/>
        <v>0</v>
      </c>
      <c r="V77" s="527"/>
      <c r="W77" s="527"/>
      <c r="X77" s="527"/>
      <c r="Y77" s="527"/>
      <c r="Z77" s="528"/>
      <c r="AA77" s="524">
        <f t="shared" si="172"/>
        <v>1357820</v>
      </c>
      <c r="AB77" s="232">
        <f t="shared" si="173"/>
        <v>1357820</v>
      </c>
      <c r="AC77" s="232">
        <f t="shared" si="174"/>
        <v>830400</v>
      </c>
      <c r="AD77" s="232">
        <f t="shared" si="175"/>
        <v>245400</v>
      </c>
      <c r="AE77" s="232">
        <f t="shared" si="176"/>
        <v>0</v>
      </c>
      <c r="AF77" s="232">
        <f t="shared" si="177"/>
        <v>13239</v>
      </c>
      <c r="AG77" s="232">
        <f t="shared" si="178"/>
        <v>0</v>
      </c>
      <c r="AH77" s="232">
        <f t="shared" si="179"/>
        <v>13239</v>
      </c>
      <c r="AI77" s="232">
        <f t="shared" si="180"/>
        <v>5360</v>
      </c>
      <c r="AJ77" s="232">
        <f t="shared" si="181"/>
        <v>1400</v>
      </c>
      <c r="AK77" s="232">
        <f t="shared" si="182"/>
        <v>0</v>
      </c>
      <c r="AL77" s="233">
        <f t="shared" si="183"/>
        <v>1371059</v>
      </c>
      <c r="AM77" s="426">
        <f t="shared" si="148"/>
        <v>0</v>
      </c>
      <c r="AN77" s="427">
        <f t="shared" si="133"/>
        <v>0</v>
      </c>
      <c r="AO77" s="163"/>
      <c r="AP77" s="163"/>
      <c r="AQ77" s="163"/>
      <c r="AR77" s="163"/>
      <c r="AS77" s="163"/>
      <c r="AT77" s="163"/>
      <c r="AU77" s="163"/>
      <c r="AV77" s="163"/>
      <c r="AW77" s="398"/>
      <c r="AX77" s="638"/>
      <c r="AY77" s="163"/>
      <c r="AZ77" s="163"/>
      <c r="BA77" s="163"/>
      <c r="BB77" s="163"/>
      <c r="BC77" s="163"/>
      <c r="BD77" s="163"/>
      <c r="BE77" s="163"/>
      <c r="BF77" s="163"/>
      <c r="BG77" s="163"/>
      <c r="BH77" s="163"/>
      <c r="BI77" s="163"/>
      <c r="BJ77" s="163"/>
      <c r="BK77" s="163"/>
      <c r="BL77" s="163"/>
      <c r="BM77" s="164">
        <f t="shared" si="167"/>
        <v>1357820</v>
      </c>
      <c r="BN77" s="399"/>
      <c r="BO77" s="399"/>
      <c r="BP77" s="399">
        <f t="shared" si="163"/>
        <v>13239</v>
      </c>
      <c r="BQ77" s="382"/>
    </row>
    <row r="78" spans="1:73" s="77" customFormat="1" x14ac:dyDescent="0.2">
      <c r="A78" s="191" t="s">
        <v>22</v>
      </c>
      <c r="B78" s="192" t="s">
        <v>23</v>
      </c>
      <c r="C78" s="194" t="s">
        <v>105</v>
      </c>
      <c r="D78" s="436" t="s">
        <v>24</v>
      </c>
      <c r="E78" s="461">
        <v>7563960</v>
      </c>
      <c r="F78" s="232">
        <v>7563960</v>
      </c>
      <c r="G78" s="232">
        <v>5007970</v>
      </c>
      <c r="H78" s="232">
        <v>756790</v>
      </c>
      <c r="I78" s="232">
        <v>0</v>
      </c>
      <c r="J78" s="232">
        <v>40200</v>
      </c>
      <c r="K78" s="231">
        <v>0</v>
      </c>
      <c r="L78" s="232">
        <v>40200</v>
      </c>
      <c r="M78" s="232">
        <v>10000</v>
      </c>
      <c r="N78" s="232">
        <v>5600</v>
      </c>
      <c r="O78" s="463">
        <v>0</v>
      </c>
      <c r="P78" s="524">
        <f t="shared" si="170"/>
        <v>0</v>
      </c>
      <c r="Q78" s="525"/>
      <c r="R78" s="525"/>
      <c r="S78" s="525"/>
      <c r="T78" s="525"/>
      <c r="U78" s="491">
        <f t="shared" si="171"/>
        <v>0</v>
      </c>
      <c r="V78" s="527"/>
      <c r="W78" s="527"/>
      <c r="X78" s="527"/>
      <c r="Y78" s="527"/>
      <c r="Z78" s="528"/>
      <c r="AA78" s="524">
        <f t="shared" si="172"/>
        <v>7563960</v>
      </c>
      <c r="AB78" s="232">
        <f t="shared" si="173"/>
        <v>7563960</v>
      </c>
      <c r="AC78" s="232">
        <f t="shared" si="174"/>
        <v>5007970</v>
      </c>
      <c r="AD78" s="232">
        <f t="shared" si="175"/>
        <v>756790</v>
      </c>
      <c r="AE78" s="232">
        <f t="shared" si="176"/>
        <v>0</v>
      </c>
      <c r="AF78" s="232">
        <f t="shared" si="177"/>
        <v>40200</v>
      </c>
      <c r="AG78" s="232">
        <f t="shared" si="178"/>
        <v>0</v>
      </c>
      <c r="AH78" s="232">
        <f t="shared" si="179"/>
        <v>40200</v>
      </c>
      <c r="AI78" s="232">
        <f t="shared" si="180"/>
        <v>10000</v>
      </c>
      <c r="AJ78" s="232">
        <f t="shared" si="181"/>
        <v>5600</v>
      </c>
      <c r="AK78" s="232">
        <f t="shared" si="182"/>
        <v>0</v>
      </c>
      <c r="AL78" s="233">
        <f t="shared" si="183"/>
        <v>7604160</v>
      </c>
      <c r="AM78" s="426">
        <f t="shared" si="148"/>
        <v>0</v>
      </c>
      <c r="AN78" s="427">
        <f t="shared" si="133"/>
        <v>0</v>
      </c>
      <c r="AO78" s="163"/>
      <c r="AP78" s="163"/>
      <c r="AQ78" s="163"/>
      <c r="AR78" s="163"/>
      <c r="AS78" s="163"/>
      <c r="AT78" s="163"/>
      <c r="AU78" s="163"/>
      <c r="AV78" s="163"/>
      <c r="AW78" s="398"/>
      <c r="AX78" s="638"/>
      <c r="AY78" s="163"/>
      <c r="AZ78" s="163"/>
      <c r="BA78" s="163"/>
      <c r="BB78" s="163"/>
      <c r="BC78" s="163"/>
      <c r="BD78" s="163"/>
      <c r="BE78" s="163"/>
      <c r="BF78" s="163"/>
      <c r="BG78" s="163"/>
      <c r="BH78" s="163"/>
      <c r="BI78" s="163"/>
      <c r="BJ78" s="163"/>
      <c r="BK78" s="163"/>
      <c r="BL78" s="163"/>
      <c r="BM78" s="164">
        <f t="shared" si="167"/>
        <v>7563960</v>
      </c>
      <c r="BN78" s="399"/>
      <c r="BO78" s="399"/>
      <c r="BP78" s="399">
        <f t="shared" si="163"/>
        <v>40200</v>
      </c>
      <c r="BQ78" s="383" t="s">
        <v>507</v>
      </c>
    </row>
    <row r="79" spans="1:73" s="77" customFormat="1" x14ac:dyDescent="0.2">
      <c r="A79" s="216" t="s">
        <v>344</v>
      </c>
      <c r="B79" s="217" t="s">
        <v>345</v>
      </c>
      <c r="C79" s="218" t="s">
        <v>93</v>
      </c>
      <c r="D79" s="451" t="s">
        <v>309</v>
      </c>
      <c r="E79" s="461">
        <v>6417520</v>
      </c>
      <c r="F79" s="232">
        <v>6417520</v>
      </c>
      <c r="G79" s="232">
        <v>4851200</v>
      </c>
      <c r="H79" s="232">
        <v>308900</v>
      </c>
      <c r="I79" s="232">
        <v>0</v>
      </c>
      <c r="J79" s="232">
        <v>432000</v>
      </c>
      <c r="K79" s="232">
        <v>0</v>
      </c>
      <c r="L79" s="232">
        <v>432000</v>
      </c>
      <c r="M79" s="232">
        <v>320610</v>
      </c>
      <c r="N79" s="232">
        <v>9000</v>
      </c>
      <c r="O79" s="462">
        <v>0</v>
      </c>
      <c r="P79" s="524">
        <f t="shared" si="170"/>
        <v>0</v>
      </c>
      <c r="Q79" s="525"/>
      <c r="R79" s="525"/>
      <c r="S79" s="525"/>
      <c r="T79" s="525"/>
      <c r="U79" s="491">
        <f t="shared" si="171"/>
        <v>0</v>
      </c>
      <c r="V79" s="542"/>
      <c r="W79" s="542"/>
      <c r="X79" s="542"/>
      <c r="Y79" s="542"/>
      <c r="Z79" s="543"/>
      <c r="AA79" s="524">
        <f t="shared" si="172"/>
        <v>6417520</v>
      </c>
      <c r="AB79" s="232">
        <f t="shared" si="173"/>
        <v>6417520</v>
      </c>
      <c r="AC79" s="232">
        <f t="shared" si="174"/>
        <v>4851200</v>
      </c>
      <c r="AD79" s="232">
        <f t="shared" si="175"/>
        <v>308900</v>
      </c>
      <c r="AE79" s="232">
        <f t="shared" si="176"/>
        <v>0</v>
      </c>
      <c r="AF79" s="232">
        <f t="shared" si="177"/>
        <v>432000</v>
      </c>
      <c r="AG79" s="232">
        <f t="shared" si="178"/>
        <v>0</v>
      </c>
      <c r="AH79" s="232">
        <f t="shared" si="179"/>
        <v>432000</v>
      </c>
      <c r="AI79" s="232">
        <f t="shared" si="180"/>
        <v>320610</v>
      </c>
      <c r="AJ79" s="232">
        <f t="shared" si="181"/>
        <v>9000</v>
      </c>
      <c r="AK79" s="232">
        <f t="shared" si="182"/>
        <v>0</v>
      </c>
      <c r="AL79" s="233">
        <f t="shared" si="183"/>
        <v>6849520</v>
      </c>
      <c r="AM79" s="426">
        <f t="shared" si="148"/>
        <v>0</v>
      </c>
      <c r="AN79" s="427">
        <f t="shared" si="133"/>
        <v>0</v>
      </c>
      <c r="AO79" s="163"/>
      <c r="AP79" s="163"/>
      <c r="AQ79" s="163"/>
      <c r="AR79" s="163"/>
      <c r="AS79" s="163"/>
      <c r="AT79" s="163"/>
      <c r="AU79" s="163"/>
      <c r="AV79" s="163"/>
      <c r="AW79" s="398"/>
      <c r="AX79" s="638"/>
      <c r="AY79" s="163"/>
      <c r="AZ79" s="163"/>
      <c r="BA79" s="163"/>
      <c r="BB79" s="163"/>
      <c r="BC79" s="163"/>
      <c r="BD79" s="163"/>
      <c r="BE79" s="163"/>
      <c r="BF79" s="163"/>
      <c r="BG79" s="163"/>
      <c r="BH79" s="163"/>
      <c r="BI79" s="163"/>
      <c r="BJ79" s="163"/>
      <c r="BK79" s="163"/>
      <c r="BL79" s="163"/>
      <c r="BM79" s="164">
        <f t="shared" si="167"/>
        <v>6417520</v>
      </c>
      <c r="BN79" s="399"/>
      <c r="BO79" s="399"/>
      <c r="BP79" s="399">
        <f t="shared" si="163"/>
        <v>432000</v>
      </c>
      <c r="BQ79" s="382"/>
    </row>
    <row r="80" spans="1:73" s="77" customFormat="1" x14ac:dyDescent="0.2">
      <c r="A80" s="219">
        <v>1014081</v>
      </c>
      <c r="B80" s="204">
        <v>4081</v>
      </c>
      <c r="C80" s="220" t="s">
        <v>106</v>
      </c>
      <c r="D80" s="445" t="s">
        <v>191</v>
      </c>
      <c r="E80" s="461">
        <v>852520</v>
      </c>
      <c r="F80" s="232">
        <v>852520</v>
      </c>
      <c r="G80" s="232">
        <v>634860</v>
      </c>
      <c r="H80" s="232">
        <v>10290</v>
      </c>
      <c r="I80" s="232">
        <v>0</v>
      </c>
      <c r="J80" s="232">
        <v>0</v>
      </c>
      <c r="K80" s="232">
        <v>0</v>
      </c>
      <c r="L80" s="232">
        <v>0</v>
      </c>
      <c r="M80" s="232">
        <v>0</v>
      </c>
      <c r="N80" s="232">
        <v>0</v>
      </c>
      <c r="O80" s="462">
        <v>0</v>
      </c>
      <c r="P80" s="524">
        <f t="shared" si="170"/>
        <v>0</v>
      </c>
      <c r="Q80" s="525"/>
      <c r="R80" s="525"/>
      <c r="S80" s="525"/>
      <c r="T80" s="525"/>
      <c r="U80" s="491">
        <f t="shared" si="171"/>
        <v>0</v>
      </c>
      <c r="V80" s="502"/>
      <c r="W80" s="502"/>
      <c r="X80" s="502"/>
      <c r="Y80" s="502"/>
      <c r="Z80" s="503"/>
      <c r="AA80" s="524">
        <f t="shared" si="172"/>
        <v>852520</v>
      </c>
      <c r="AB80" s="232">
        <f t="shared" si="173"/>
        <v>852520</v>
      </c>
      <c r="AC80" s="232">
        <f t="shared" si="174"/>
        <v>634860</v>
      </c>
      <c r="AD80" s="232">
        <f t="shared" si="175"/>
        <v>10290</v>
      </c>
      <c r="AE80" s="232">
        <f t="shared" si="176"/>
        <v>0</v>
      </c>
      <c r="AF80" s="232">
        <f t="shared" si="177"/>
        <v>0</v>
      </c>
      <c r="AG80" s="232">
        <f t="shared" si="178"/>
        <v>0</v>
      </c>
      <c r="AH80" s="232">
        <f t="shared" si="179"/>
        <v>0</v>
      </c>
      <c r="AI80" s="232">
        <f t="shared" si="180"/>
        <v>0</v>
      </c>
      <c r="AJ80" s="232">
        <f t="shared" si="181"/>
        <v>0</v>
      </c>
      <c r="AK80" s="232">
        <f t="shared" si="182"/>
        <v>0</v>
      </c>
      <c r="AL80" s="233">
        <f t="shared" si="183"/>
        <v>852520</v>
      </c>
      <c r="AM80" s="426">
        <f t="shared" si="148"/>
        <v>0</v>
      </c>
      <c r="AN80" s="427">
        <f t="shared" si="133"/>
        <v>0</v>
      </c>
      <c r="AO80" s="163"/>
      <c r="AP80" s="163"/>
      <c r="AQ80" s="163"/>
      <c r="AR80" s="163"/>
      <c r="AS80" s="163"/>
      <c r="AT80" s="163"/>
      <c r="AU80" s="163"/>
      <c r="AV80" s="163"/>
      <c r="AW80" s="398"/>
      <c r="AX80" s="638"/>
      <c r="AY80" s="163"/>
      <c r="AZ80" s="163"/>
      <c r="BA80" s="163"/>
      <c r="BB80" s="163"/>
      <c r="BC80" s="163"/>
      <c r="BD80" s="163"/>
      <c r="BE80" s="163"/>
      <c r="BF80" s="163"/>
      <c r="BG80" s="163"/>
      <c r="BH80" s="163"/>
      <c r="BI80" s="163"/>
      <c r="BJ80" s="163"/>
      <c r="BK80" s="163"/>
      <c r="BL80" s="163"/>
      <c r="BM80" s="164">
        <f t="shared" si="167"/>
        <v>852520</v>
      </c>
      <c r="BN80" s="399"/>
      <c r="BO80" s="399"/>
      <c r="BP80" s="399">
        <f t="shared" si="163"/>
        <v>0</v>
      </c>
      <c r="BQ80" s="384"/>
      <c r="BR80" s="123"/>
      <c r="BS80" s="123"/>
      <c r="BT80" s="123"/>
      <c r="BU80" s="123"/>
    </row>
    <row r="81" spans="1:73" s="77" customFormat="1" x14ac:dyDescent="0.2">
      <c r="A81" s="333">
        <v>1017324</v>
      </c>
      <c r="B81" s="334">
        <v>7324</v>
      </c>
      <c r="C81" s="335" t="s">
        <v>90</v>
      </c>
      <c r="D81" s="446" t="s">
        <v>425</v>
      </c>
      <c r="E81" s="470">
        <v>0</v>
      </c>
      <c r="F81" s="306">
        <v>0</v>
      </c>
      <c r="G81" s="306">
        <v>0</v>
      </c>
      <c r="H81" s="306">
        <v>0</v>
      </c>
      <c r="I81" s="306">
        <v>0</v>
      </c>
      <c r="J81" s="306">
        <v>256270</v>
      </c>
      <c r="K81" s="306">
        <v>256270</v>
      </c>
      <c r="L81" s="306">
        <v>0</v>
      </c>
      <c r="M81" s="306">
        <v>0</v>
      </c>
      <c r="N81" s="306">
        <v>0</v>
      </c>
      <c r="O81" s="471">
        <v>256270</v>
      </c>
      <c r="P81" s="524"/>
      <c r="Q81" s="525"/>
      <c r="R81" s="525"/>
      <c r="S81" s="525"/>
      <c r="T81" s="525"/>
      <c r="U81" s="491">
        <f t="shared" si="171"/>
        <v>0</v>
      </c>
      <c r="V81" s="535"/>
      <c r="W81" s="535"/>
      <c r="X81" s="535"/>
      <c r="Y81" s="535"/>
      <c r="Z81" s="536"/>
      <c r="AA81" s="524">
        <f t="shared" ref="AA81" si="184">SUM(E81+P81)</f>
        <v>0</v>
      </c>
      <c r="AB81" s="232">
        <f t="shared" ref="AB81" si="185">SUM(F81+Q81)</f>
        <v>0</v>
      </c>
      <c r="AC81" s="232">
        <f t="shared" ref="AC81" si="186">SUM(G81+R81)</f>
        <v>0</v>
      </c>
      <c r="AD81" s="232">
        <f t="shared" ref="AD81" si="187">SUM(H81+S81)</f>
        <v>0</v>
      </c>
      <c r="AE81" s="232">
        <f t="shared" ref="AE81" si="188">SUM(I81+T81)</f>
        <v>0</v>
      </c>
      <c r="AF81" s="232">
        <f t="shared" ref="AF81" si="189">SUM(J81+U81)</f>
        <v>256270</v>
      </c>
      <c r="AG81" s="232">
        <f t="shared" ref="AG81" si="190">SUM(K81+V81)</f>
        <v>256270</v>
      </c>
      <c r="AH81" s="232">
        <f t="shared" ref="AH81" si="191">SUM(L81+W81)</f>
        <v>0</v>
      </c>
      <c r="AI81" s="232">
        <f t="shared" ref="AI81" si="192">SUM(M81+X81)</f>
        <v>0</v>
      </c>
      <c r="AJ81" s="232">
        <f t="shared" ref="AJ81" si="193">SUM(N81+Y81)</f>
        <v>0</v>
      </c>
      <c r="AK81" s="232">
        <f t="shared" ref="AK81" si="194">SUM(O81+Z81)</f>
        <v>256270</v>
      </c>
      <c r="AL81" s="233">
        <f t="shared" ref="AL81" si="195">SUM(AA81+AF81)</f>
        <v>256270</v>
      </c>
      <c r="AM81" s="426">
        <f t="shared" ref="AM81:AM83" si="196">SUM(AA81-AO81-AR81-AS81-AU81-AV81-AY81-AZ81-BA81-BC81-BE81-BF81-BG81-BK81-BM81-AP81-AQ81-BH81-BI81-BJ81-BB81-BD81-AT81-BL81)</f>
        <v>0</v>
      </c>
      <c r="AN81" s="427">
        <f t="shared" ref="AN81:AN83" si="197">SUM(AF81-AW81-BN81-BO81-BP81)</f>
        <v>0</v>
      </c>
      <c r="AO81" s="163"/>
      <c r="AP81" s="163"/>
      <c r="AQ81" s="163"/>
      <c r="AR81" s="163"/>
      <c r="AS81" s="163"/>
      <c r="AT81" s="163"/>
      <c r="AU81" s="163"/>
      <c r="AV81" s="163"/>
      <c r="AW81" s="398"/>
      <c r="AX81" s="638"/>
      <c r="AY81" s="163"/>
      <c r="AZ81" s="163"/>
      <c r="BA81" s="163"/>
      <c r="BB81" s="163"/>
      <c r="BC81" s="163"/>
      <c r="BD81" s="163"/>
      <c r="BE81" s="163"/>
      <c r="BF81" s="163"/>
      <c r="BG81" s="163"/>
      <c r="BH81" s="163"/>
      <c r="BI81" s="163"/>
      <c r="BJ81" s="163"/>
      <c r="BK81" s="163"/>
      <c r="BL81" s="163"/>
      <c r="BM81" s="164"/>
      <c r="BN81" s="399"/>
      <c r="BO81" s="399"/>
      <c r="BP81" s="399">
        <f t="shared" si="163"/>
        <v>256270</v>
      </c>
      <c r="BQ81" s="573" t="s">
        <v>473</v>
      </c>
      <c r="BR81" s="123"/>
      <c r="BS81" s="123"/>
      <c r="BT81" s="123"/>
      <c r="BU81" s="123"/>
    </row>
    <row r="82" spans="1:73" s="77" customFormat="1" ht="13.5" thickBot="1" x14ac:dyDescent="0.25">
      <c r="A82" s="333">
        <v>1014082</v>
      </c>
      <c r="B82" s="334">
        <v>4082</v>
      </c>
      <c r="C82" s="335" t="s">
        <v>106</v>
      </c>
      <c r="D82" s="446" t="s">
        <v>192</v>
      </c>
      <c r="E82" s="470">
        <v>290000</v>
      </c>
      <c r="F82" s="306">
        <v>290000</v>
      </c>
      <c r="G82" s="306">
        <v>0</v>
      </c>
      <c r="H82" s="306">
        <v>0</v>
      </c>
      <c r="I82" s="306">
        <v>0</v>
      </c>
      <c r="J82" s="306">
        <v>0</v>
      </c>
      <c r="K82" s="306">
        <v>0</v>
      </c>
      <c r="L82" s="306">
        <v>0</v>
      </c>
      <c r="M82" s="306">
        <v>0</v>
      </c>
      <c r="N82" s="306">
        <v>0</v>
      </c>
      <c r="O82" s="471">
        <v>0</v>
      </c>
      <c r="P82" s="524">
        <f t="shared" si="170"/>
        <v>0</v>
      </c>
      <c r="Q82" s="525"/>
      <c r="R82" s="525"/>
      <c r="S82" s="525"/>
      <c r="T82" s="525"/>
      <c r="U82" s="491">
        <f t="shared" si="171"/>
        <v>0</v>
      </c>
      <c r="V82" s="535"/>
      <c r="W82" s="535"/>
      <c r="X82" s="535"/>
      <c r="Y82" s="535"/>
      <c r="Z82" s="536"/>
      <c r="AA82" s="524">
        <f t="shared" si="172"/>
        <v>290000</v>
      </c>
      <c r="AB82" s="232">
        <f t="shared" si="173"/>
        <v>290000</v>
      </c>
      <c r="AC82" s="232">
        <f t="shared" si="174"/>
        <v>0</v>
      </c>
      <c r="AD82" s="232">
        <f t="shared" si="175"/>
        <v>0</v>
      </c>
      <c r="AE82" s="232">
        <f t="shared" si="176"/>
        <v>0</v>
      </c>
      <c r="AF82" s="232">
        <f t="shared" si="177"/>
        <v>0</v>
      </c>
      <c r="AG82" s="232">
        <f t="shared" si="178"/>
        <v>0</v>
      </c>
      <c r="AH82" s="232">
        <f t="shared" si="179"/>
        <v>0</v>
      </c>
      <c r="AI82" s="232">
        <f t="shared" si="180"/>
        <v>0</v>
      </c>
      <c r="AJ82" s="232">
        <f t="shared" si="181"/>
        <v>0</v>
      </c>
      <c r="AK82" s="232">
        <f t="shared" si="182"/>
        <v>0</v>
      </c>
      <c r="AL82" s="307">
        <f t="shared" si="183"/>
        <v>290000</v>
      </c>
      <c r="AM82" s="426">
        <f t="shared" si="196"/>
        <v>0</v>
      </c>
      <c r="AN82" s="427">
        <f t="shared" si="197"/>
        <v>0</v>
      </c>
      <c r="AO82" s="163"/>
      <c r="AP82" s="163"/>
      <c r="AQ82" s="163"/>
      <c r="AR82" s="163"/>
      <c r="AS82" s="163"/>
      <c r="AT82" s="163"/>
      <c r="AU82" s="163"/>
      <c r="AV82" s="163"/>
      <c r="AW82" s="398"/>
      <c r="AX82" s="638"/>
      <c r="AY82" s="163"/>
      <c r="AZ82" s="163"/>
      <c r="BA82" s="163"/>
      <c r="BB82" s="163"/>
      <c r="BC82" s="163"/>
      <c r="BD82" s="163"/>
      <c r="BE82" s="163"/>
      <c r="BF82" s="163"/>
      <c r="BG82" s="163"/>
      <c r="BH82" s="163"/>
      <c r="BI82" s="163"/>
      <c r="BJ82" s="163"/>
      <c r="BK82" s="163"/>
      <c r="BL82" s="163"/>
      <c r="BM82" s="164">
        <f>SUM(AA82-AO82-AR82-AS82-AU82-AV82-AY82-AZ82-BA82-BC82-BE82-BF82-BG82-BK82-AP82-AQ82-BH82-BI82-BJ82-BB82-AT82-BD82)</f>
        <v>290000</v>
      </c>
      <c r="BN82" s="399"/>
      <c r="BO82" s="399"/>
      <c r="BP82" s="399">
        <f t="shared" si="163"/>
        <v>0</v>
      </c>
      <c r="BQ82" s="573" t="s">
        <v>454</v>
      </c>
      <c r="BR82" s="123"/>
      <c r="BS82" s="123"/>
      <c r="BT82" s="123"/>
      <c r="BU82" s="123"/>
    </row>
    <row r="83" spans="1:73" s="112" customFormat="1" x14ac:dyDescent="0.2">
      <c r="A83" s="56" t="s">
        <v>119</v>
      </c>
      <c r="B83" s="57"/>
      <c r="C83" s="57"/>
      <c r="D83" s="450" t="s">
        <v>120</v>
      </c>
      <c r="E83" s="464">
        <v>3375955</v>
      </c>
      <c r="F83" s="236">
        <v>3375955</v>
      </c>
      <c r="G83" s="236">
        <v>1777929</v>
      </c>
      <c r="H83" s="236">
        <v>124893</v>
      </c>
      <c r="I83" s="236">
        <v>0</v>
      </c>
      <c r="J83" s="236">
        <v>1110000</v>
      </c>
      <c r="K83" s="236">
        <v>1093000</v>
      </c>
      <c r="L83" s="236">
        <v>17000</v>
      </c>
      <c r="M83" s="236">
        <v>0</v>
      </c>
      <c r="N83" s="236">
        <v>0</v>
      </c>
      <c r="O83" s="337">
        <v>1093000</v>
      </c>
      <c r="P83" s="537">
        <f t="shared" ref="P83:Z83" si="198">SUM(P84)</f>
        <v>398000</v>
      </c>
      <c r="Q83" s="98">
        <f t="shared" si="198"/>
        <v>398000</v>
      </c>
      <c r="R83" s="98">
        <f t="shared" si="198"/>
        <v>0</v>
      </c>
      <c r="S83" s="98">
        <f t="shared" si="198"/>
        <v>0</v>
      </c>
      <c r="T83" s="98">
        <f t="shared" si="198"/>
        <v>0</v>
      </c>
      <c r="U83" s="98">
        <f t="shared" si="198"/>
        <v>-513916.92</v>
      </c>
      <c r="V83" s="98">
        <f t="shared" si="198"/>
        <v>-513916.92</v>
      </c>
      <c r="W83" s="98">
        <f t="shared" si="198"/>
        <v>0</v>
      </c>
      <c r="X83" s="98">
        <f t="shared" si="198"/>
        <v>0</v>
      </c>
      <c r="Y83" s="98">
        <f t="shared" si="198"/>
        <v>0</v>
      </c>
      <c r="Z83" s="538">
        <f t="shared" si="198"/>
        <v>-513916.92</v>
      </c>
      <c r="AA83" s="537">
        <f>SUM(AA84)</f>
        <v>3773955</v>
      </c>
      <c r="AB83" s="236">
        <f t="shared" ref="AB83:AL83" si="199">SUM(AB84)</f>
        <v>3773955</v>
      </c>
      <c r="AC83" s="236">
        <f t="shared" si="199"/>
        <v>1777929</v>
      </c>
      <c r="AD83" s="236">
        <f t="shared" si="199"/>
        <v>124893</v>
      </c>
      <c r="AE83" s="236">
        <f t="shared" si="199"/>
        <v>0</v>
      </c>
      <c r="AF83" s="236">
        <f t="shared" si="199"/>
        <v>596083.08000000007</v>
      </c>
      <c r="AG83" s="236">
        <f t="shared" si="199"/>
        <v>579083.08000000007</v>
      </c>
      <c r="AH83" s="236">
        <f t="shared" si="199"/>
        <v>17000</v>
      </c>
      <c r="AI83" s="236">
        <f t="shared" si="199"/>
        <v>0</v>
      </c>
      <c r="AJ83" s="236">
        <f t="shared" si="199"/>
        <v>0</v>
      </c>
      <c r="AK83" s="236">
        <f t="shared" si="199"/>
        <v>579083.08000000007</v>
      </c>
      <c r="AL83" s="337">
        <f t="shared" si="199"/>
        <v>4370038.08</v>
      </c>
      <c r="AM83" s="426">
        <f t="shared" si="196"/>
        <v>0</v>
      </c>
      <c r="AN83" s="427">
        <f t="shared" si="197"/>
        <v>0</v>
      </c>
      <c r="AO83" s="98">
        <f t="shared" ref="AO83:BK83" si="200">SUM(AO84)</f>
        <v>0</v>
      </c>
      <c r="AP83" s="98"/>
      <c r="AQ83" s="98"/>
      <c r="AR83" s="98">
        <f t="shared" si="200"/>
        <v>0</v>
      </c>
      <c r="AS83" s="98">
        <f t="shared" si="200"/>
        <v>0</v>
      </c>
      <c r="AT83" s="98"/>
      <c r="AU83" s="98">
        <f t="shared" si="200"/>
        <v>0</v>
      </c>
      <c r="AV83" s="98">
        <f t="shared" si="200"/>
        <v>0</v>
      </c>
      <c r="AW83" s="402"/>
      <c r="AX83" s="639"/>
      <c r="AY83" s="98">
        <f t="shared" si="200"/>
        <v>0</v>
      </c>
      <c r="AZ83" s="98">
        <f t="shared" si="200"/>
        <v>0</v>
      </c>
      <c r="BA83" s="98">
        <f t="shared" si="200"/>
        <v>0</v>
      </c>
      <c r="BB83" s="98"/>
      <c r="BC83" s="98">
        <f t="shared" si="200"/>
        <v>0</v>
      </c>
      <c r="BD83" s="98"/>
      <c r="BE83" s="98">
        <f t="shared" si="200"/>
        <v>0</v>
      </c>
      <c r="BF83" s="98">
        <f t="shared" si="200"/>
        <v>0</v>
      </c>
      <c r="BG83" s="98">
        <f t="shared" si="200"/>
        <v>0</v>
      </c>
      <c r="BH83" s="98">
        <f t="shared" si="200"/>
        <v>0</v>
      </c>
      <c r="BI83" s="98">
        <f t="shared" si="200"/>
        <v>0</v>
      </c>
      <c r="BJ83" s="98">
        <f t="shared" si="200"/>
        <v>0</v>
      </c>
      <c r="BK83" s="98">
        <f t="shared" si="200"/>
        <v>0</v>
      </c>
      <c r="BL83" s="501"/>
      <c r="BM83" s="164">
        <f>SUM(AA83-AO83-AR83-AS83-AU83-AV83-AY83-AZ83-BA83-BC83-BE83-BF83-BG83-BK83-AP83-AQ83-BH83-BI83-BJ83-BB83-AT83-BD83)</f>
        <v>3773955</v>
      </c>
      <c r="BN83" s="399"/>
      <c r="BO83" s="399"/>
      <c r="BP83" s="399">
        <f t="shared" si="163"/>
        <v>596083.08000000007</v>
      </c>
      <c r="BQ83" s="381"/>
    </row>
    <row r="84" spans="1:73" s="112" customFormat="1" x14ac:dyDescent="0.2">
      <c r="A84" s="52" t="s">
        <v>122</v>
      </c>
      <c r="B84" s="53"/>
      <c r="C84" s="53"/>
      <c r="D84" s="434" t="s">
        <v>121</v>
      </c>
      <c r="E84" s="465">
        <v>3375955</v>
      </c>
      <c r="F84" s="230">
        <v>3375955</v>
      </c>
      <c r="G84" s="230">
        <v>1777929</v>
      </c>
      <c r="H84" s="230">
        <v>124893</v>
      </c>
      <c r="I84" s="230">
        <v>0</v>
      </c>
      <c r="J84" s="230">
        <v>1110000</v>
      </c>
      <c r="K84" s="230">
        <v>1093000</v>
      </c>
      <c r="L84" s="230">
        <v>17000</v>
      </c>
      <c r="M84" s="230">
        <v>0</v>
      </c>
      <c r="N84" s="230">
        <v>0</v>
      </c>
      <c r="O84" s="338">
        <v>1093000</v>
      </c>
      <c r="P84" s="539">
        <f t="shared" ref="P84:Z84" si="201">SUM(P85:P90)</f>
        <v>398000</v>
      </c>
      <c r="Q84" s="97">
        <f t="shared" si="201"/>
        <v>398000</v>
      </c>
      <c r="R84" s="97">
        <f t="shared" si="201"/>
        <v>0</v>
      </c>
      <c r="S84" s="97">
        <f t="shared" si="201"/>
        <v>0</v>
      </c>
      <c r="T84" s="97">
        <f t="shared" si="201"/>
        <v>0</v>
      </c>
      <c r="U84" s="97">
        <f t="shared" si="201"/>
        <v>-513916.92</v>
      </c>
      <c r="V84" s="97">
        <f t="shared" si="201"/>
        <v>-513916.92</v>
      </c>
      <c r="W84" s="97">
        <f t="shared" si="201"/>
        <v>0</v>
      </c>
      <c r="X84" s="97">
        <f t="shared" si="201"/>
        <v>0</v>
      </c>
      <c r="Y84" s="97">
        <f t="shared" si="201"/>
        <v>0</v>
      </c>
      <c r="Z84" s="540">
        <f t="shared" si="201"/>
        <v>-513916.92</v>
      </c>
      <c r="AA84" s="539">
        <f t="shared" ref="AA84:AE84" si="202">SUM(AA85:AA90)</f>
        <v>3773955</v>
      </c>
      <c r="AB84" s="230">
        <f t="shared" si="202"/>
        <v>3773955</v>
      </c>
      <c r="AC84" s="230">
        <f t="shared" si="202"/>
        <v>1777929</v>
      </c>
      <c r="AD84" s="230">
        <f t="shared" si="202"/>
        <v>124893</v>
      </c>
      <c r="AE84" s="230">
        <f t="shared" si="202"/>
        <v>0</v>
      </c>
      <c r="AF84" s="230">
        <f>SUM(AF85:AF90)</f>
        <v>596083.08000000007</v>
      </c>
      <c r="AG84" s="230">
        <f t="shared" ref="AG84:AK84" si="203">SUM(AG85:AG90)</f>
        <v>579083.08000000007</v>
      </c>
      <c r="AH84" s="230">
        <f t="shared" si="203"/>
        <v>17000</v>
      </c>
      <c r="AI84" s="230">
        <f t="shared" si="203"/>
        <v>0</v>
      </c>
      <c r="AJ84" s="230">
        <f t="shared" si="203"/>
        <v>0</v>
      </c>
      <c r="AK84" s="230">
        <f t="shared" si="203"/>
        <v>579083.08000000007</v>
      </c>
      <c r="AL84" s="338">
        <f>SUM(AL85:AL90)</f>
        <v>4370038.08</v>
      </c>
      <c r="AM84" s="426">
        <f>SUM(AA84-AO84-AR84-AS84-AU84-AV84-AY84-AZ84-BA84-BC84-BE84-BF84-BG84-BK84-BM84-AP84-AQ84-BH84-BI84-BJ84-BB84-BD84-AT84-BL84)</f>
        <v>0</v>
      </c>
      <c r="AN84" s="427">
        <f t="shared" si="133"/>
        <v>0</v>
      </c>
      <c r="AO84" s="97">
        <f t="shared" ref="AO84:AV84" si="204">SUM(AO85:AO88)</f>
        <v>0</v>
      </c>
      <c r="AP84" s="97"/>
      <c r="AQ84" s="97"/>
      <c r="AR84" s="97">
        <f t="shared" si="204"/>
        <v>0</v>
      </c>
      <c r="AS84" s="97">
        <f t="shared" si="204"/>
        <v>0</v>
      </c>
      <c r="AT84" s="97"/>
      <c r="AU84" s="97">
        <f t="shared" si="204"/>
        <v>0</v>
      </c>
      <c r="AV84" s="97">
        <f t="shared" si="204"/>
        <v>0</v>
      </c>
      <c r="AW84" s="403"/>
      <c r="AX84" s="640"/>
      <c r="AY84" s="97">
        <f>SUM(AY85:AY88)</f>
        <v>0</v>
      </c>
      <c r="AZ84" s="97">
        <f>SUM(AZ85:AZ88)</f>
        <v>0</v>
      </c>
      <c r="BA84" s="97">
        <f>SUM(BA85:BA88)</f>
        <v>0</v>
      </c>
      <c r="BB84" s="97"/>
      <c r="BC84" s="97">
        <f t="shared" ref="BC84:BK84" si="205">SUM(BC85:BC88)</f>
        <v>0</v>
      </c>
      <c r="BD84" s="97"/>
      <c r="BE84" s="97">
        <f t="shared" si="205"/>
        <v>0</v>
      </c>
      <c r="BF84" s="97">
        <f t="shared" si="205"/>
        <v>0</v>
      </c>
      <c r="BG84" s="97">
        <f t="shared" si="205"/>
        <v>0</v>
      </c>
      <c r="BH84" s="97">
        <f t="shared" si="205"/>
        <v>0</v>
      </c>
      <c r="BI84" s="97">
        <f t="shared" si="205"/>
        <v>0</v>
      </c>
      <c r="BJ84" s="97">
        <f t="shared" si="205"/>
        <v>0</v>
      </c>
      <c r="BK84" s="97">
        <f t="shared" si="205"/>
        <v>0</v>
      </c>
      <c r="BL84" s="97"/>
      <c r="BM84" s="164">
        <f>SUM(AA84-AO84-AR84-AS84-AU84-AV84-AY84-AZ84-BA84-BC84-BE84-BF84-BG84-BK84-AP84-AQ84-BH84-BI84-BJ84-BB84-AT84-BD84)</f>
        <v>3773955</v>
      </c>
      <c r="BN84" s="399"/>
      <c r="BO84" s="399"/>
      <c r="BP84" s="399">
        <f t="shared" si="163"/>
        <v>596083.08000000007</v>
      </c>
      <c r="BQ84" s="381"/>
    </row>
    <row r="85" spans="1:73" s="77" customFormat="1" ht="19.899999999999999" customHeight="1" x14ac:dyDescent="0.2">
      <c r="A85" s="159" t="s">
        <v>28</v>
      </c>
      <c r="B85" s="161" t="s">
        <v>167</v>
      </c>
      <c r="C85" s="158" t="s">
        <v>76</v>
      </c>
      <c r="D85" s="435" t="s">
        <v>337</v>
      </c>
      <c r="E85" s="461">
        <v>1256900</v>
      </c>
      <c r="F85" s="232">
        <v>1256900</v>
      </c>
      <c r="G85" s="232">
        <v>964385</v>
      </c>
      <c r="H85" s="232">
        <v>30400</v>
      </c>
      <c r="I85" s="232">
        <v>0</v>
      </c>
      <c r="J85" s="232">
        <v>0</v>
      </c>
      <c r="K85" s="232">
        <v>0</v>
      </c>
      <c r="L85" s="232">
        <v>0</v>
      </c>
      <c r="M85" s="232">
        <v>0</v>
      </c>
      <c r="N85" s="232">
        <v>0</v>
      </c>
      <c r="O85" s="462">
        <v>0</v>
      </c>
      <c r="P85" s="524">
        <f t="shared" ref="P85:P90" si="206">SUM(Q85+T85)</f>
        <v>0</v>
      </c>
      <c r="Q85" s="525"/>
      <c r="R85" s="525"/>
      <c r="S85" s="525"/>
      <c r="T85" s="525"/>
      <c r="U85" s="491">
        <f t="shared" ref="U85:U90" si="207">SUM(W85+Z85)</f>
        <v>0</v>
      </c>
      <c r="V85" s="525"/>
      <c r="W85" s="525"/>
      <c r="X85" s="525"/>
      <c r="Y85" s="525"/>
      <c r="Z85" s="526"/>
      <c r="AA85" s="524">
        <f t="shared" ref="AA85:AA90" si="208">SUM(E85+P85)</f>
        <v>1256900</v>
      </c>
      <c r="AB85" s="232">
        <f t="shared" ref="AB85:AB90" si="209">SUM(F85+Q85)</f>
        <v>1256900</v>
      </c>
      <c r="AC85" s="232">
        <f t="shared" ref="AC85:AC90" si="210">SUM(G85+R85)</f>
        <v>964385</v>
      </c>
      <c r="AD85" s="232">
        <f t="shared" ref="AD85:AD90" si="211">SUM(H85+S85)</f>
        <v>30400</v>
      </c>
      <c r="AE85" s="232">
        <f t="shared" ref="AE85:AE90" si="212">SUM(I85+T85)</f>
        <v>0</v>
      </c>
      <c r="AF85" s="232">
        <f t="shared" ref="AF85:AF90" si="213">SUM(J85+U85)</f>
        <v>0</v>
      </c>
      <c r="AG85" s="232">
        <f t="shared" ref="AG85:AG90" si="214">SUM(K85+V85)</f>
        <v>0</v>
      </c>
      <c r="AH85" s="232">
        <f t="shared" ref="AH85:AH90" si="215">SUM(L85+W85)</f>
        <v>0</v>
      </c>
      <c r="AI85" s="232">
        <f t="shared" ref="AI85:AI90" si="216">SUM(M85+X85)</f>
        <v>0</v>
      </c>
      <c r="AJ85" s="232">
        <f t="shared" ref="AJ85:AJ90" si="217">SUM(N85+Y85)</f>
        <v>0</v>
      </c>
      <c r="AK85" s="232">
        <f t="shared" ref="AK85:AK90" si="218">SUM(O85+Z85)</f>
        <v>0</v>
      </c>
      <c r="AL85" s="233">
        <f t="shared" ref="AL85:AL90" si="219">SUM(AA85+AF85)</f>
        <v>1256900</v>
      </c>
      <c r="AM85" s="426">
        <f t="shared" ref="AM85:AM117" si="220">SUM(AA85-AO85-AR85-AS85-AU85-AV85-AY85-AZ85-BA85-BC85-BE85-BF85-BG85-BK85-BM85-AP85-AQ85-BH85-BI85-BJ85-BB85-BD85-AT85-BL85)</f>
        <v>0</v>
      </c>
      <c r="AN85" s="427">
        <f t="shared" si="133"/>
        <v>0</v>
      </c>
      <c r="AO85" s="163"/>
      <c r="AP85" s="163"/>
      <c r="AQ85" s="163"/>
      <c r="AR85" s="163"/>
      <c r="AS85" s="163"/>
      <c r="AT85" s="163"/>
      <c r="AU85" s="163"/>
      <c r="AV85" s="163"/>
      <c r="AW85" s="398"/>
      <c r="AX85" s="638"/>
      <c r="AY85" s="163"/>
      <c r="AZ85" s="163"/>
      <c r="BA85" s="163"/>
      <c r="BB85" s="163"/>
      <c r="BC85" s="163"/>
      <c r="BD85" s="163"/>
      <c r="BE85" s="163"/>
      <c r="BF85" s="163"/>
      <c r="BG85" s="163"/>
      <c r="BH85" s="163"/>
      <c r="BI85" s="163"/>
      <c r="BJ85" s="163"/>
      <c r="BK85" s="163"/>
      <c r="BL85" s="163"/>
      <c r="BM85" s="164">
        <f>SUM(AA85-AO85-AR85-AS85-AU85-AV85-AY85-AZ85-BA85-BC85-BE85-BF85-BG85-BK85-AP85-AQ85-BH85-BI85-BJ85-BB85-AT85-BD85)</f>
        <v>1256900</v>
      </c>
      <c r="BN85" s="399"/>
      <c r="BO85" s="399"/>
      <c r="BP85" s="399">
        <f t="shared" si="163"/>
        <v>0</v>
      </c>
      <c r="BQ85" s="382"/>
    </row>
    <row r="86" spans="1:73" s="77" customFormat="1" ht="25.5" x14ac:dyDescent="0.2">
      <c r="A86" s="191" t="s">
        <v>29</v>
      </c>
      <c r="B86" s="192" t="s">
        <v>142</v>
      </c>
      <c r="C86" s="194" t="s">
        <v>88</v>
      </c>
      <c r="D86" s="438" t="s">
        <v>151</v>
      </c>
      <c r="E86" s="461">
        <v>47000</v>
      </c>
      <c r="F86" s="232">
        <v>47000</v>
      </c>
      <c r="G86" s="232">
        <v>0</v>
      </c>
      <c r="H86" s="232">
        <v>0</v>
      </c>
      <c r="I86" s="232">
        <v>0</v>
      </c>
      <c r="J86" s="232">
        <v>0</v>
      </c>
      <c r="K86" s="232">
        <v>0</v>
      </c>
      <c r="L86" s="232">
        <v>0</v>
      </c>
      <c r="M86" s="232">
        <v>0</v>
      </c>
      <c r="N86" s="232">
        <v>0</v>
      </c>
      <c r="O86" s="462">
        <v>0</v>
      </c>
      <c r="P86" s="524">
        <f t="shared" si="206"/>
        <v>0</v>
      </c>
      <c r="Q86" s="525"/>
      <c r="R86" s="525"/>
      <c r="S86" s="525"/>
      <c r="T86" s="525"/>
      <c r="U86" s="491">
        <f t="shared" si="207"/>
        <v>0</v>
      </c>
      <c r="V86" s="527"/>
      <c r="W86" s="527"/>
      <c r="X86" s="527"/>
      <c r="Y86" s="527"/>
      <c r="Z86" s="528"/>
      <c r="AA86" s="524">
        <f t="shared" si="208"/>
        <v>47000</v>
      </c>
      <c r="AB86" s="232">
        <f t="shared" si="209"/>
        <v>47000</v>
      </c>
      <c r="AC86" s="232">
        <f t="shared" si="210"/>
        <v>0</v>
      </c>
      <c r="AD86" s="232">
        <f t="shared" si="211"/>
        <v>0</v>
      </c>
      <c r="AE86" s="232">
        <f t="shared" si="212"/>
        <v>0</v>
      </c>
      <c r="AF86" s="232">
        <f t="shared" si="213"/>
        <v>0</v>
      </c>
      <c r="AG86" s="232">
        <f t="shared" si="214"/>
        <v>0</v>
      </c>
      <c r="AH86" s="232">
        <f t="shared" si="215"/>
        <v>0</v>
      </c>
      <c r="AI86" s="232">
        <f t="shared" si="216"/>
        <v>0</v>
      </c>
      <c r="AJ86" s="232">
        <f t="shared" si="217"/>
        <v>0</v>
      </c>
      <c r="AK86" s="232">
        <f t="shared" si="218"/>
        <v>0</v>
      </c>
      <c r="AL86" s="233">
        <f t="shared" si="219"/>
        <v>47000</v>
      </c>
      <c r="AM86" s="426">
        <f t="shared" si="220"/>
        <v>0</v>
      </c>
      <c r="AN86" s="427">
        <f t="shared" si="133"/>
        <v>0</v>
      </c>
      <c r="AO86" s="163"/>
      <c r="AP86" s="163"/>
      <c r="AQ86" s="163"/>
      <c r="AR86" s="163"/>
      <c r="AS86" s="163"/>
      <c r="AT86" s="163"/>
      <c r="AU86" s="163"/>
      <c r="AV86" s="163"/>
      <c r="AW86" s="398"/>
      <c r="AX86" s="638"/>
      <c r="AY86" s="163"/>
      <c r="AZ86" s="163"/>
      <c r="BA86" s="163"/>
      <c r="BB86" s="163"/>
      <c r="BC86" s="163"/>
      <c r="BD86" s="163"/>
      <c r="BE86" s="163"/>
      <c r="BF86" s="163"/>
      <c r="BG86" s="163"/>
      <c r="BH86" s="163"/>
      <c r="BI86" s="163"/>
      <c r="BJ86" s="163"/>
      <c r="BK86" s="163"/>
      <c r="BL86" s="163"/>
      <c r="BM86" s="164">
        <f t="shared" ref="BM86:BM117" si="221">SUM(AA86-AO86-AR86-AS86-AU86-AV86-AY86-AZ86-BA86-BC86-BE86-BF86-BG86-BK86-AP86-AQ86-BH86-BI86-BJ86-BB86-AT86-BD86)</f>
        <v>47000</v>
      </c>
      <c r="BN86" s="399"/>
      <c r="BO86" s="399"/>
      <c r="BP86" s="399">
        <f t="shared" si="163"/>
        <v>0</v>
      </c>
      <c r="BQ86" s="382"/>
    </row>
    <row r="87" spans="1:73" s="77" customFormat="1" x14ac:dyDescent="0.2">
      <c r="A87" s="191" t="s">
        <v>367</v>
      </c>
      <c r="B87" s="192" t="s">
        <v>15</v>
      </c>
      <c r="C87" s="194" t="s">
        <v>173</v>
      </c>
      <c r="D87" s="438" t="s">
        <v>172</v>
      </c>
      <c r="E87" s="461">
        <v>90562</v>
      </c>
      <c r="F87" s="232">
        <v>90562</v>
      </c>
      <c r="G87" s="232">
        <v>52500</v>
      </c>
      <c r="H87" s="232">
        <v>0</v>
      </c>
      <c r="I87" s="232">
        <v>0</v>
      </c>
      <c r="J87" s="232">
        <v>0</v>
      </c>
      <c r="K87" s="232">
        <v>0</v>
      </c>
      <c r="L87" s="232">
        <v>0</v>
      </c>
      <c r="M87" s="232">
        <v>0</v>
      </c>
      <c r="N87" s="232">
        <v>0</v>
      </c>
      <c r="O87" s="462">
        <v>0</v>
      </c>
      <c r="P87" s="524">
        <f t="shared" si="206"/>
        <v>0</v>
      </c>
      <c r="Q87" s="525"/>
      <c r="R87" s="525"/>
      <c r="S87" s="525"/>
      <c r="T87" s="525"/>
      <c r="U87" s="491">
        <f t="shared" si="207"/>
        <v>0</v>
      </c>
      <c r="V87" s="527"/>
      <c r="W87" s="527"/>
      <c r="X87" s="527"/>
      <c r="Y87" s="527"/>
      <c r="Z87" s="528"/>
      <c r="AA87" s="524">
        <f t="shared" si="208"/>
        <v>90562</v>
      </c>
      <c r="AB87" s="232">
        <f t="shared" si="209"/>
        <v>90562</v>
      </c>
      <c r="AC87" s="232">
        <f t="shared" si="210"/>
        <v>52500</v>
      </c>
      <c r="AD87" s="232">
        <f t="shared" si="211"/>
        <v>0</v>
      </c>
      <c r="AE87" s="232">
        <f t="shared" si="212"/>
        <v>0</v>
      </c>
      <c r="AF87" s="232">
        <f t="shared" si="213"/>
        <v>0</v>
      </c>
      <c r="AG87" s="232">
        <f t="shared" si="214"/>
        <v>0</v>
      </c>
      <c r="AH87" s="232">
        <f t="shared" si="215"/>
        <v>0</v>
      </c>
      <c r="AI87" s="232">
        <f t="shared" si="216"/>
        <v>0</v>
      </c>
      <c r="AJ87" s="232">
        <f t="shared" si="217"/>
        <v>0</v>
      </c>
      <c r="AK87" s="232">
        <f t="shared" si="218"/>
        <v>0</v>
      </c>
      <c r="AL87" s="233">
        <f t="shared" si="219"/>
        <v>90562</v>
      </c>
      <c r="AM87" s="426">
        <f t="shared" si="220"/>
        <v>0</v>
      </c>
      <c r="AN87" s="427"/>
      <c r="AO87" s="163"/>
      <c r="AP87" s="163"/>
      <c r="AQ87" s="163"/>
      <c r="AR87" s="163"/>
      <c r="AS87" s="163"/>
      <c r="AT87" s="163"/>
      <c r="AU87" s="163"/>
      <c r="AV87" s="163"/>
      <c r="AW87" s="398"/>
      <c r="AX87" s="638"/>
      <c r="AY87" s="163"/>
      <c r="AZ87" s="163"/>
      <c r="BA87" s="163"/>
      <c r="BB87" s="163"/>
      <c r="BC87" s="163"/>
      <c r="BD87" s="163"/>
      <c r="BE87" s="163"/>
      <c r="BF87" s="163"/>
      <c r="BG87" s="163"/>
      <c r="BH87" s="163"/>
      <c r="BI87" s="163"/>
      <c r="BJ87" s="163"/>
      <c r="BK87" s="163"/>
      <c r="BL87" s="163"/>
      <c r="BM87" s="164">
        <f t="shared" si="221"/>
        <v>90562</v>
      </c>
      <c r="BN87" s="399"/>
      <c r="BO87" s="399"/>
      <c r="BP87" s="399"/>
      <c r="BQ87" s="382"/>
    </row>
    <row r="88" spans="1:73" s="77" customFormat="1" ht="25.5" x14ac:dyDescent="0.2">
      <c r="A88" s="343" t="s">
        <v>148</v>
      </c>
      <c r="B88" s="328" t="s">
        <v>149</v>
      </c>
      <c r="C88" s="344" t="s">
        <v>94</v>
      </c>
      <c r="D88" s="452" t="s">
        <v>150</v>
      </c>
      <c r="E88" s="461">
        <v>1981493</v>
      </c>
      <c r="F88" s="232">
        <v>1981493</v>
      </c>
      <c r="G88" s="232">
        <v>761044</v>
      </c>
      <c r="H88" s="232">
        <v>94493</v>
      </c>
      <c r="I88" s="232">
        <v>0</v>
      </c>
      <c r="J88" s="232">
        <v>17000</v>
      </c>
      <c r="K88" s="231">
        <v>0</v>
      </c>
      <c r="L88" s="232">
        <v>17000</v>
      </c>
      <c r="M88" s="232">
        <v>0</v>
      </c>
      <c r="N88" s="232">
        <v>0</v>
      </c>
      <c r="O88" s="463">
        <v>0</v>
      </c>
      <c r="P88" s="524">
        <f t="shared" si="206"/>
        <v>398000</v>
      </c>
      <c r="Q88" s="525">
        <v>398000</v>
      </c>
      <c r="R88" s="525"/>
      <c r="S88" s="525"/>
      <c r="T88" s="525"/>
      <c r="U88" s="491">
        <f t="shared" si="207"/>
        <v>0</v>
      </c>
      <c r="V88" s="544"/>
      <c r="W88" s="544"/>
      <c r="X88" s="544"/>
      <c r="Y88" s="544"/>
      <c r="Z88" s="545"/>
      <c r="AA88" s="524">
        <f t="shared" si="208"/>
        <v>2379493</v>
      </c>
      <c r="AB88" s="232">
        <f t="shared" si="209"/>
        <v>2379493</v>
      </c>
      <c r="AC88" s="232">
        <f t="shared" si="210"/>
        <v>761044</v>
      </c>
      <c r="AD88" s="232">
        <f t="shared" si="211"/>
        <v>94493</v>
      </c>
      <c r="AE88" s="232">
        <f t="shared" si="212"/>
        <v>0</v>
      </c>
      <c r="AF88" s="232">
        <f t="shared" si="213"/>
        <v>17000</v>
      </c>
      <c r="AG88" s="232">
        <f t="shared" si="214"/>
        <v>0</v>
      </c>
      <c r="AH88" s="232">
        <f t="shared" si="215"/>
        <v>17000</v>
      </c>
      <c r="AI88" s="232">
        <f t="shared" si="216"/>
        <v>0</v>
      </c>
      <c r="AJ88" s="232">
        <f t="shared" si="217"/>
        <v>0</v>
      </c>
      <c r="AK88" s="232">
        <f t="shared" si="218"/>
        <v>0</v>
      </c>
      <c r="AL88" s="233">
        <f t="shared" si="219"/>
        <v>2396493</v>
      </c>
      <c r="AM88" s="426">
        <f t="shared" si="220"/>
        <v>0</v>
      </c>
      <c r="AN88" s="427">
        <f>SUM(AF88-AW88-BN88-BO88-BP88)</f>
        <v>0</v>
      </c>
      <c r="AO88" s="163"/>
      <c r="AP88" s="163"/>
      <c r="AQ88" s="163"/>
      <c r="AR88" s="163"/>
      <c r="AS88" s="163"/>
      <c r="AT88" s="163"/>
      <c r="AU88" s="163"/>
      <c r="AV88" s="163"/>
      <c r="AW88" s="398"/>
      <c r="AX88" s="638"/>
      <c r="AY88" s="163"/>
      <c r="AZ88" s="163"/>
      <c r="BA88" s="163"/>
      <c r="BB88" s="163"/>
      <c r="BC88" s="163"/>
      <c r="BD88" s="163"/>
      <c r="BE88" s="163"/>
      <c r="BF88" s="163"/>
      <c r="BG88" s="163"/>
      <c r="BH88" s="163"/>
      <c r="BI88" s="163"/>
      <c r="BJ88" s="163"/>
      <c r="BK88" s="163"/>
      <c r="BL88" s="163"/>
      <c r="BM88" s="164">
        <f t="shared" si="221"/>
        <v>2379493</v>
      </c>
      <c r="BN88" s="399"/>
      <c r="BO88" s="399"/>
      <c r="BP88" s="399">
        <f t="shared" ref="BP88:BP117" si="222">SUM(AF88-AW88-BN88)</f>
        <v>17000</v>
      </c>
      <c r="BQ88" s="383" t="s">
        <v>498</v>
      </c>
    </row>
    <row r="89" spans="1:73" s="77" customFormat="1" x14ac:dyDescent="0.2">
      <c r="A89" s="345" t="s">
        <v>379</v>
      </c>
      <c r="B89" s="346" t="s">
        <v>378</v>
      </c>
      <c r="C89" s="347" t="s">
        <v>90</v>
      </c>
      <c r="D89" s="453" t="s">
        <v>380</v>
      </c>
      <c r="E89" s="470">
        <v>0</v>
      </c>
      <c r="F89" s="306">
        <v>0</v>
      </c>
      <c r="G89" s="306">
        <v>0</v>
      </c>
      <c r="H89" s="306">
        <v>0</v>
      </c>
      <c r="I89" s="306">
        <v>0</v>
      </c>
      <c r="J89" s="232">
        <v>569100</v>
      </c>
      <c r="K89" s="342">
        <v>569100</v>
      </c>
      <c r="L89" s="306">
        <v>0</v>
      </c>
      <c r="M89" s="306">
        <v>0</v>
      </c>
      <c r="N89" s="306">
        <v>0</v>
      </c>
      <c r="O89" s="472">
        <v>569100</v>
      </c>
      <c r="P89" s="524">
        <f t="shared" si="206"/>
        <v>0</v>
      </c>
      <c r="Q89" s="525"/>
      <c r="R89" s="525"/>
      <c r="S89" s="525"/>
      <c r="T89" s="525"/>
      <c r="U89" s="491">
        <f t="shared" si="207"/>
        <v>-513916.92</v>
      </c>
      <c r="V89" s="504">
        <v>-513916.92</v>
      </c>
      <c r="W89" s="504"/>
      <c r="X89" s="504"/>
      <c r="Y89" s="504"/>
      <c r="Z89" s="505">
        <v>-513916.92</v>
      </c>
      <c r="AA89" s="524">
        <f t="shared" si="208"/>
        <v>0</v>
      </c>
      <c r="AB89" s="232">
        <f t="shared" si="209"/>
        <v>0</v>
      </c>
      <c r="AC89" s="232">
        <f t="shared" si="210"/>
        <v>0</v>
      </c>
      <c r="AD89" s="232">
        <f t="shared" si="211"/>
        <v>0</v>
      </c>
      <c r="AE89" s="232">
        <f t="shared" si="212"/>
        <v>0</v>
      </c>
      <c r="AF89" s="232">
        <f t="shared" si="213"/>
        <v>55183.080000000016</v>
      </c>
      <c r="AG89" s="232">
        <f t="shared" si="214"/>
        <v>55183.080000000016</v>
      </c>
      <c r="AH89" s="232">
        <f t="shared" si="215"/>
        <v>0</v>
      </c>
      <c r="AI89" s="232">
        <f t="shared" si="216"/>
        <v>0</v>
      </c>
      <c r="AJ89" s="232">
        <f t="shared" si="217"/>
        <v>0</v>
      </c>
      <c r="AK89" s="232">
        <f t="shared" si="218"/>
        <v>55183.080000000016</v>
      </c>
      <c r="AL89" s="233">
        <f t="shared" si="219"/>
        <v>55183.080000000016</v>
      </c>
      <c r="AM89" s="426">
        <f t="shared" si="220"/>
        <v>0</v>
      </c>
      <c r="AN89" s="427"/>
      <c r="AO89" s="168"/>
      <c r="AP89" s="168"/>
      <c r="AQ89" s="168"/>
      <c r="AR89" s="168"/>
      <c r="AS89" s="168"/>
      <c r="AT89" s="168"/>
      <c r="AU89" s="168"/>
      <c r="AV89" s="168"/>
      <c r="AW89" s="414"/>
      <c r="AX89" s="641"/>
      <c r="AY89" s="168"/>
      <c r="AZ89" s="168"/>
      <c r="BA89" s="168"/>
      <c r="BB89" s="168"/>
      <c r="BC89" s="168"/>
      <c r="BD89" s="168"/>
      <c r="BE89" s="168"/>
      <c r="BF89" s="168"/>
      <c r="BG89" s="168"/>
      <c r="BH89" s="168"/>
      <c r="BI89" s="168"/>
      <c r="BJ89" s="168"/>
      <c r="BK89" s="168"/>
      <c r="BL89" s="168"/>
      <c r="BM89" s="164">
        <f t="shared" si="221"/>
        <v>0</v>
      </c>
      <c r="BN89" s="399"/>
      <c r="BO89" s="399"/>
      <c r="BP89" s="399">
        <f t="shared" si="222"/>
        <v>55183.080000000016</v>
      </c>
      <c r="BQ89" s="383" t="s">
        <v>449</v>
      </c>
    </row>
    <row r="90" spans="1:73" s="77" customFormat="1" ht="26.25" thickBot="1" x14ac:dyDescent="0.25">
      <c r="A90" s="208" t="s">
        <v>322</v>
      </c>
      <c r="B90" s="339" t="s">
        <v>231</v>
      </c>
      <c r="C90" s="339" t="s">
        <v>78</v>
      </c>
      <c r="D90" s="454" t="s">
        <v>232</v>
      </c>
      <c r="E90" s="473">
        <v>0</v>
      </c>
      <c r="F90" s="340">
        <v>0</v>
      </c>
      <c r="G90" s="340">
        <v>0</v>
      </c>
      <c r="H90" s="340">
        <v>0</v>
      </c>
      <c r="I90" s="340">
        <v>0</v>
      </c>
      <c r="J90" s="340">
        <v>523900</v>
      </c>
      <c r="K90" s="341">
        <v>523900</v>
      </c>
      <c r="L90" s="340">
        <v>0</v>
      </c>
      <c r="M90" s="340">
        <v>0</v>
      </c>
      <c r="N90" s="340">
        <v>0</v>
      </c>
      <c r="O90" s="474">
        <v>523900</v>
      </c>
      <c r="P90" s="646">
        <f t="shared" si="206"/>
        <v>0</v>
      </c>
      <c r="Q90" s="647"/>
      <c r="R90" s="647"/>
      <c r="S90" s="647"/>
      <c r="T90" s="647"/>
      <c r="U90" s="648">
        <f t="shared" si="207"/>
        <v>0</v>
      </c>
      <c r="V90" s="535"/>
      <c r="W90" s="535"/>
      <c r="X90" s="535"/>
      <c r="Y90" s="535"/>
      <c r="Z90" s="536"/>
      <c r="AA90" s="524">
        <f t="shared" si="208"/>
        <v>0</v>
      </c>
      <c r="AB90" s="232">
        <f t="shared" si="209"/>
        <v>0</v>
      </c>
      <c r="AC90" s="232">
        <f t="shared" si="210"/>
        <v>0</v>
      </c>
      <c r="AD90" s="232">
        <f t="shared" si="211"/>
        <v>0</v>
      </c>
      <c r="AE90" s="232">
        <f t="shared" si="212"/>
        <v>0</v>
      </c>
      <c r="AF90" s="232">
        <f t="shared" si="213"/>
        <v>523900</v>
      </c>
      <c r="AG90" s="232">
        <f t="shared" si="214"/>
        <v>523900</v>
      </c>
      <c r="AH90" s="232">
        <f t="shared" si="215"/>
        <v>0</v>
      </c>
      <c r="AI90" s="232">
        <f t="shared" si="216"/>
        <v>0</v>
      </c>
      <c r="AJ90" s="232">
        <f t="shared" si="217"/>
        <v>0</v>
      </c>
      <c r="AK90" s="232">
        <f t="shared" si="218"/>
        <v>523900</v>
      </c>
      <c r="AL90" s="233">
        <f t="shared" si="219"/>
        <v>523900</v>
      </c>
      <c r="AM90" s="426">
        <f t="shared" si="220"/>
        <v>0</v>
      </c>
      <c r="AN90" s="427">
        <f t="shared" ref="AN90:AN118" si="223">SUM(AF90-AW90-BN90-BO90-BP90)</f>
        <v>0</v>
      </c>
      <c r="AO90" s="168"/>
      <c r="AP90" s="168"/>
      <c r="AQ90" s="168"/>
      <c r="AR90" s="168"/>
      <c r="AS90" s="168"/>
      <c r="AT90" s="168"/>
      <c r="AU90" s="168"/>
      <c r="AV90" s="168"/>
      <c r="AW90" s="414"/>
      <c r="AX90" s="641"/>
      <c r="AY90" s="168"/>
      <c r="AZ90" s="168"/>
      <c r="BA90" s="168"/>
      <c r="BB90" s="168"/>
      <c r="BC90" s="168"/>
      <c r="BD90" s="168"/>
      <c r="BE90" s="168"/>
      <c r="BF90" s="168"/>
      <c r="BG90" s="168"/>
      <c r="BH90" s="168"/>
      <c r="BI90" s="168"/>
      <c r="BJ90" s="168"/>
      <c r="BK90" s="168"/>
      <c r="BL90" s="168"/>
      <c r="BM90" s="164">
        <f t="shared" si="221"/>
        <v>0</v>
      </c>
      <c r="BN90" s="399"/>
      <c r="BO90" s="399"/>
      <c r="BP90" s="399">
        <f t="shared" si="222"/>
        <v>523900</v>
      </c>
      <c r="BQ90" s="383" t="s">
        <v>395</v>
      </c>
    </row>
    <row r="91" spans="1:73" s="112" customFormat="1" x14ac:dyDescent="0.2">
      <c r="A91" s="280" t="s">
        <v>161</v>
      </c>
      <c r="B91" s="281"/>
      <c r="C91" s="281"/>
      <c r="D91" s="433" t="s">
        <v>58</v>
      </c>
      <c r="E91" s="475">
        <v>14298027</v>
      </c>
      <c r="F91" s="336">
        <v>14298027</v>
      </c>
      <c r="G91" s="336">
        <v>1706910</v>
      </c>
      <c r="H91" s="336">
        <v>3673100</v>
      </c>
      <c r="I91" s="336">
        <v>0</v>
      </c>
      <c r="J91" s="336">
        <v>16850502.920000002</v>
      </c>
      <c r="K91" s="336">
        <v>14649461.949999999</v>
      </c>
      <c r="L91" s="336">
        <v>1167002.92</v>
      </c>
      <c r="M91" s="336">
        <v>0</v>
      </c>
      <c r="N91" s="336">
        <v>0</v>
      </c>
      <c r="O91" s="336">
        <v>15683500</v>
      </c>
      <c r="P91" s="537">
        <f t="shared" ref="P91:Z91" si="224">SUM(P92)</f>
        <v>0</v>
      </c>
      <c r="Q91" s="98">
        <f t="shared" si="224"/>
        <v>0</v>
      </c>
      <c r="R91" s="98">
        <f t="shared" si="224"/>
        <v>0</v>
      </c>
      <c r="S91" s="98">
        <f t="shared" si="224"/>
        <v>-64995</v>
      </c>
      <c r="T91" s="98">
        <f t="shared" si="224"/>
        <v>0</v>
      </c>
      <c r="U91" s="98">
        <f t="shared" si="224"/>
        <v>32000</v>
      </c>
      <c r="V91" s="98">
        <f t="shared" si="224"/>
        <v>0</v>
      </c>
      <c r="W91" s="98">
        <f t="shared" si="224"/>
        <v>0</v>
      </c>
      <c r="X91" s="98">
        <f t="shared" si="224"/>
        <v>0</v>
      </c>
      <c r="Y91" s="98">
        <f t="shared" si="224"/>
        <v>0</v>
      </c>
      <c r="Z91" s="538">
        <f t="shared" si="224"/>
        <v>32000</v>
      </c>
      <c r="AA91" s="546">
        <f>SUM(AA92)</f>
        <v>14298027</v>
      </c>
      <c r="AB91" s="336">
        <f t="shared" ref="AB91:AL91" si="225">SUM(AB92)</f>
        <v>14298027</v>
      </c>
      <c r="AC91" s="336">
        <f t="shared" si="225"/>
        <v>1706910</v>
      </c>
      <c r="AD91" s="336">
        <f t="shared" si="225"/>
        <v>3608105</v>
      </c>
      <c r="AE91" s="336">
        <f t="shared" si="225"/>
        <v>0</v>
      </c>
      <c r="AF91" s="336">
        <f t="shared" si="225"/>
        <v>16882502.920000002</v>
      </c>
      <c r="AG91" s="336">
        <f t="shared" si="225"/>
        <v>14649461.949999999</v>
      </c>
      <c r="AH91" s="336">
        <f t="shared" si="225"/>
        <v>1167002.92</v>
      </c>
      <c r="AI91" s="336">
        <f t="shared" si="225"/>
        <v>0</v>
      </c>
      <c r="AJ91" s="336">
        <f t="shared" si="225"/>
        <v>0</v>
      </c>
      <c r="AK91" s="336">
        <f t="shared" si="225"/>
        <v>15715500</v>
      </c>
      <c r="AL91" s="476">
        <f t="shared" si="225"/>
        <v>31180529.920000002</v>
      </c>
      <c r="AM91" s="426">
        <f t="shared" si="220"/>
        <v>0</v>
      </c>
      <c r="AN91" s="427">
        <f t="shared" si="223"/>
        <v>0</v>
      </c>
      <c r="AO91" s="98">
        <f t="shared" ref="AO91:BK91" si="226">SUM(AO92)</f>
        <v>0</v>
      </c>
      <c r="AP91" s="98"/>
      <c r="AQ91" s="98"/>
      <c r="AR91" s="98">
        <f t="shared" si="226"/>
        <v>0</v>
      </c>
      <c r="AS91" s="98">
        <f t="shared" si="226"/>
        <v>0</v>
      </c>
      <c r="AT91" s="98"/>
      <c r="AU91" s="98">
        <f t="shared" si="226"/>
        <v>0</v>
      </c>
      <c r="AV91" s="98">
        <f t="shared" si="226"/>
        <v>0</v>
      </c>
      <c r="AW91" s="402"/>
      <c r="AX91" s="639"/>
      <c r="AY91" s="98">
        <f t="shared" si="226"/>
        <v>0</v>
      </c>
      <c r="AZ91" s="98">
        <f t="shared" si="226"/>
        <v>0</v>
      </c>
      <c r="BA91" s="98">
        <f t="shared" si="226"/>
        <v>0</v>
      </c>
      <c r="BB91" s="98"/>
      <c r="BC91" s="98">
        <f t="shared" si="226"/>
        <v>0</v>
      </c>
      <c r="BD91" s="98"/>
      <c r="BE91" s="98">
        <f t="shared" si="226"/>
        <v>0</v>
      </c>
      <c r="BF91" s="98">
        <f t="shared" si="226"/>
        <v>0</v>
      </c>
      <c r="BG91" s="98">
        <f t="shared" si="226"/>
        <v>0</v>
      </c>
      <c r="BH91" s="98">
        <f t="shared" si="226"/>
        <v>0</v>
      </c>
      <c r="BI91" s="98">
        <f t="shared" si="226"/>
        <v>0</v>
      </c>
      <c r="BJ91" s="98">
        <f t="shared" si="226"/>
        <v>0</v>
      </c>
      <c r="BK91" s="98">
        <f t="shared" si="226"/>
        <v>0</v>
      </c>
      <c r="BL91" s="501"/>
      <c r="BM91" s="164">
        <f t="shared" si="221"/>
        <v>14298027</v>
      </c>
      <c r="BN91" s="98">
        <f t="shared" ref="BN91:BO91" si="227">SUM(BN92)</f>
        <v>10600000</v>
      </c>
      <c r="BO91" s="98">
        <f t="shared" si="227"/>
        <v>0</v>
      </c>
      <c r="BP91" s="399">
        <f t="shared" si="222"/>
        <v>6282502.9200000018</v>
      </c>
      <c r="BQ91" s="381"/>
    </row>
    <row r="92" spans="1:73" s="112" customFormat="1" x14ac:dyDescent="0.2">
      <c r="A92" s="52" t="s">
        <v>162</v>
      </c>
      <c r="B92" s="53"/>
      <c r="C92" s="53"/>
      <c r="D92" s="434" t="s">
        <v>58</v>
      </c>
      <c r="E92" s="465">
        <v>14298027</v>
      </c>
      <c r="F92" s="230">
        <v>14298027</v>
      </c>
      <c r="G92" s="230">
        <v>1706910</v>
      </c>
      <c r="H92" s="230">
        <v>3673100</v>
      </c>
      <c r="I92" s="230">
        <v>0</v>
      </c>
      <c r="J92" s="230">
        <v>16850502.920000002</v>
      </c>
      <c r="K92" s="230">
        <v>14649461.949999999</v>
      </c>
      <c r="L92" s="230">
        <v>1167002.92</v>
      </c>
      <c r="M92" s="230">
        <v>0</v>
      </c>
      <c r="N92" s="230">
        <v>0</v>
      </c>
      <c r="O92" s="230">
        <v>15683500</v>
      </c>
      <c r="P92" s="539">
        <f t="shared" ref="P92:Z92" si="228">SUM(P93:P106)</f>
        <v>0</v>
      </c>
      <c r="Q92" s="97">
        <f t="shared" si="228"/>
        <v>0</v>
      </c>
      <c r="R92" s="97">
        <f t="shared" si="228"/>
        <v>0</v>
      </c>
      <c r="S92" s="97">
        <f t="shared" si="228"/>
        <v>-64995</v>
      </c>
      <c r="T92" s="97">
        <f t="shared" si="228"/>
        <v>0</v>
      </c>
      <c r="U92" s="97">
        <f>SUM(U93:U106)</f>
        <v>32000</v>
      </c>
      <c r="V92" s="97">
        <f t="shared" si="228"/>
        <v>0</v>
      </c>
      <c r="W92" s="97">
        <f t="shared" si="228"/>
        <v>0</v>
      </c>
      <c r="X92" s="97">
        <f t="shared" si="228"/>
        <v>0</v>
      </c>
      <c r="Y92" s="97">
        <f t="shared" si="228"/>
        <v>0</v>
      </c>
      <c r="Z92" s="540">
        <f t="shared" si="228"/>
        <v>32000</v>
      </c>
      <c r="AA92" s="539">
        <f t="shared" ref="AA92:AL92" si="229">SUM(AA93:AA106)</f>
        <v>14298027</v>
      </c>
      <c r="AB92" s="230">
        <f t="shared" si="229"/>
        <v>14298027</v>
      </c>
      <c r="AC92" s="230">
        <f t="shared" si="229"/>
        <v>1706910</v>
      </c>
      <c r="AD92" s="230">
        <f t="shared" si="229"/>
        <v>3608105</v>
      </c>
      <c r="AE92" s="230">
        <f t="shared" si="229"/>
        <v>0</v>
      </c>
      <c r="AF92" s="230">
        <f t="shared" si="229"/>
        <v>16882502.920000002</v>
      </c>
      <c r="AG92" s="230">
        <f t="shared" si="229"/>
        <v>14649461.949999999</v>
      </c>
      <c r="AH92" s="230">
        <f t="shared" si="229"/>
        <v>1167002.92</v>
      </c>
      <c r="AI92" s="230">
        <f t="shared" si="229"/>
        <v>0</v>
      </c>
      <c r="AJ92" s="230">
        <f t="shared" si="229"/>
        <v>0</v>
      </c>
      <c r="AK92" s="230">
        <f t="shared" si="229"/>
        <v>15715500</v>
      </c>
      <c r="AL92" s="338">
        <f t="shared" si="229"/>
        <v>31180529.920000002</v>
      </c>
      <c r="AM92" s="426">
        <f t="shared" si="220"/>
        <v>0</v>
      </c>
      <c r="AN92" s="427">
        <f t="shared" si="223"/>
        <v>0</v>
      </c>
      <c r="AO92" s="97">
        <f t="shared" ref="AO92:AV92" si="230">SUM(AO93:AO106)</f>
        <v>0</v>
      </c>
      <c r="AP92" s="97"/>
      <c r="AQ92" s="97"/>
      <c r="AR92" s="97">
        <f t="shared" si="230"/>
        <v>0</v>
      </c>
      <c r="AS92" s="97">
        <f t="shared" si="230"/>
        <v>0</v>
      </c>
      <c r="AT92" s="97"/>
      <c r="AU92" s="97">
        <f t="shared" si="230"/>
        <v>0</v>
      </c>
      <c r="AV92" s="97">
        <f t="shared" si="230"/>
        <v>0</v>
      </c>
      <c r="AW92" s="403"/>
      <c r="AX92" s="640"/>
      <c r="AY92" s="97">
        <f>SUM(AY93:AY106)</f>
        <v>0</v>
      </c>
      <c r="AZ92" s="97">
        <f>SUM(AZ93:AZ106)</f>
        <v>0</v>
      </c>
      <c r="BA92" s="97">
        <f>SUM(BA93:BA106)</f>
        <v>0</v>
      </c>
      <c r="BB92" s="97"/>
      <c r="BC92" s="97">
        <f t="shared" ref="BC92:BK92" si="231">SUM(BC93:BC106)</f>
        <v>0</v>
      </c>
      <c r="BD92" s="97"/>
      <c r="BE92" s="97">
        <f t="shared" si="231"/>
        <v>0</v>
      </c>
      <c r="BF92" s="97">
        <f t="shared" si="231"/>
        <v>0</v>
      </c>
      <c r="BG92" s="97">
        <f t="shared" si="231"/>
        <v>0</v>
      </c>
      <c r="BH92" s="97">
        <f t="shared" si="231"/>
        <v>0</v>
      </c>
      <c r="BI92" s="97">
        <f t="shared" si="231"/>
        <v>0</v>
      </c>
      <c r="BJ92" s="97">
        <f t="shared" si="231"/>
        <v>0</v>
      </c>
      <c r="BK92" s="97">
        <f t="shared" si="231"/>
        <v>0</v>
      </c>
      <c r="BL92" s="97"/>
      <c r="BM92" s="164">
        <f t="shared" si="221"/>
        <v>14298027</v>
      </c>
      <c r="BN92" s="97">
        <f t="shared" ref="BN92:BO92" si="232">SUM(BN93:BN106)</f>
        <v>10600000</v>
      </c>
      <c r="BO92" s="97">
        <f t="shared" si="232"/>
        <v>0</v>
      </c>
      <c r="BP92" s="399">
        <f t="shared" si="222"/>
        <v>6282502.9200000018</v>
      </c>
      <c r="BQ92" s="381"/>
    </row>
    <row r="93" spans="1:73" s="77" customFormat="1" ht="21.6" customHeight="1" x14ac:dyDescent="0.2">
      <c r="A93" s="201" t="s">
        <v>30</v>
      </c>
      <c r="B93" s="158" t="s">
        <v>167</v>
      </c>
      <c r="C93" s="158" t="s">
        <v>76</v>
      </c>
      <c r="D93" s="435" t="s">
        <v>337</v>
      </c>
      <c r="E93" s="461">
        <v>2400080</v>
      </c>
      <c r="F93" s="232">
        <v>2400080</v>
      </c>
      <c r="G93" s="232">
        <v>1706910</v>
      </c>
      <c r="H93" s="232">
        <v>120100</v>
      </c>
      <c r="I93" s="232">
        <v>0</v>
      </c>
      <c r="J93" s="232">
        <v>12000</v>
      </c>
      <c r="K93" s="232">
        <v>0</v>
      </c>
      <c r="L93" s="232">
        <v>12000</v>
      </c>
      <c r="M93" s="232">
        <v>0</v>
      </c>
      <c r="N93" s="232">
        <v>0</v>
      </c>
      <c r="O93" s="462">
        <v>0</v>
      </c>
      <c r="P93" s="524">
        <f t="shared" ref="P93:P106" si="233">SUM(Q93+T93)</f>
        <v>0</v>
      </c>
      <c r="Q93" s="525"/>
      <c r="R93" s="525"/>
      <c r="S93" s="525"/>
      <c r="T93" s="525"/>
      <c r="U93" s="491">
        <f t="shared" ref="U93:U106" si="234">SUM(W93+Z93)</f>
        <v>0</v>
      </c>
      <c r="V93" s="525"/>
      <c r="W93" s="525"/>
      <c r="X93" s="525"/>
      <c r="Y93" s="525"/>
      <c r="Z93" s="526"/>
      <c r="AA93" s="524">
        <f t="shared" ref="AA93:AA106" si="235">SUM(E93+P93)</f>
        <v>2400080</v>
      </c>
      <c r="AB93" s="232">
        <f t="shared" ref="AB93:AB106" si="236">SUM(F93+Q93)</f>
        <v>2400080</v>
      </c>
      <c r="AC93" s="232">
        <f t="shared" ref="AC93:AC106" si="237">SUM(G93+R93)</f>
        <v>1706910</v>
      </c>
      <c r="AD93" s="232">
        <f t="shared" ref="AD93:AD106" si="238">SUM(H93+S93)</f>
        <v>120100</v>
      </c>
      <c r="AE93" s="232">
        <f t="shared" ref="AE93:AE106" si="239">SUM(I93+T93)</f>
        <v>0</v>
      </c>
      <c r="AF93" s="232">
        <f t="shared" ref="AF93:AF106" si="240">SUM(J93+U93)</f>
        <v>12000</v>
      </c>
      <c r="AG93" s="232">
        <f t="shared" ref="AG93:AG106" si="241">SUM(K93+V93)</f>
        <v>0</v>
      </c>
      <c r="AH93" s="232">
        <f t="shared" ref="AH93:AH106" si="242">SUM(L93+W93)</f>
        <v>12000</v>
      </c>
      <c r="AI93" s="232">
        <f t="shared" ref="AI93:AI106" si="243">SUM(M93+X93)</f>
        <v>0</v>
      </c>
      <c r="AJ93" s="232">
        <f t="shared" ref="AJ93:AJ106" si="244">SUM(N93+Y93)</f>
        <v>0</v>
      </c>
      <c r="AK93" s="232">
        <f t="shared" ref="AK93:AK106" si="245">SUM(O93+Z93)</f>
        <v>0</v>
      </c>
      <c r="AL93" s="233">
        <f t="shared" ref="AL93:AL106" si="246">SUM(AA93+AF93)</f>
        <v>2412080</v>
      </c>
      <c r="AM93" s="426">
        <f t="shared" si="220"/>
        <v>0</v>
      </c>
      <c r="AN93" s="427">
        <f t="shared" si="223"/>
        <v>0</v>
      </c>
      <c r="AO93" s="163"/>
      <c r="AP93" s="163"/>
      <c r="AQ93" s="163"/>
      <c r="AR93" s="163"/>
      <c r="AS93" s="163"/>
      <c r="AT93" s="163"/>
      <c r="AU93" s="163"/>
      <c r="AV93" s="163"/>
      <c r="AW93" s="398"/>
      <c r="AX93" s="638"/>
      <c r="AY93" s="163"/>
      <c r="AZ93" s="163"/>
      <c r="BA93" s="163"/>
      <c r="BB93" s="163"/>
      <c r="BC93" s="163"/>
      <c r="BD93" s="163"/>
      <c r="BE93" s="163"/>
      <c r="BF93" s="163"/>
      <c r="BG93" s="163"/>
      <c r="BH93" s="163"/>
      <c r="BI93" s="163"/>
      <c r="BJ93" s="163"/>
      <c r="BK93" s="163"/>
      <c r="BL93" s="163"/>
      <c r="BM93" s="164">
        <f t="shared" si="221"/>
        <v>2400080</v>
      </c>
      <c r="BN93" s="399"/>
      <c r="BO93" s="399"/>
      <c r="BP93" s="399">
        <f t="shared" si="222"/>
        <v>12000</v>
      </c>
      <c r="BQ93" s="383" t="s">
        <v>458</v>
      </c>
    </row>
    <row r="94" spans="1:73" s="77" customFormat="1" x14ac:dyDescent="0.2">
      <c r="A94" s="159" t="s">
        <v>203</v>
      </c>
      <c r="B94" s="160" t="s">
        <v>107</v>
      </c>
      <c r="C94" s="158" t="s">
        <v>89</v>
      </c>
      <c r="D94" s="436" t="s">
        <v>198</v>
      </c>
      <c r="E94" s="461">
        <v>7000</v>
      </c>
      <c r="F94" s="232">
        <v>7000</v>
      </c>
      <c r="G94" s="232">
        <v>0</v>
      </c>
      <c r="H94" s="232">
        <v>0</v>
      </c>
      <c r="I94" s="232">
        <v>0</v>
      </c>
      <c r="J94" s="232">
        <v>0</v>
      </c>
      <c r="K94" s="232">
        <v>0</v>
      </c>
      <c r="L94" s="232">
        <v>0</v>
      </c>
      <c r="M94" s="232">
        <v>0</v>
      </c>
      <c r="N94" s="232">
        <v>0</v>
      </c>
      <c r="O94" s="462">
        <v>0</v>
      </c>
      <c r="P94" s="524">
        <f t="shared" si="233"/>
        <v>0</v>
      </c>
      <c r="Q94" s="525"/>
      <c r="R94" s="525"/>
      <c r="S94" s="525"/>
      <c r="T94" s="525"/>
      <c r="U94" s="491">
        <f t="shared" si="234"/>
        <v>0</v>
      </c>
      <c r="V94" s="527"/>
      <c r="W94" s="527"/>
      <c r="X94" s="527"/>
      <c r="Y94" s="527"/>
      <c r="Z94" s="528"/>
      <c r="AA94" s="524">
        <f t="shared" si="235"/>
        <v>7000</v>
      </c>
      <c r="AB94" s="232">
        <f t="shared" si="236"/>
        <v>7000</v>
      </c>
      <c r="AC94" s="232">
        <f t="shared" si="237"/>
        <v>0</v>
      </c>
      <c r="AD94" s="232">
        <f t="shared" si="238"/>
        <v>0</v>
      </c>
      <c r="AE94" s="232">
        <f t="shared" si="239"/>
        <v>0</v>
      </c>
      <c r="AF94" s="232">
        <f t="shared" si="240"/>
        <v>0</v>
      </c>
      <c r="AG94" s="232">
        <f t="shared" si="241"/>
        <v>0</v>
      </c>
      <c r="AH94" s="232">
        <f t="shared" si="242"/>
        <v>0</v>
      </c>
      <c r="AI94" s="232">
        <f t="shared" si="243"/>
        <v>0</v>
      </c>
      <c r="AJ94" s="232">
        <f t="shared" si="244"/>
        <v>0</v>
      </c>
      <c r="AK94" s="232">
        <f t="shared" si="245"/>
        <v>0</v>
      </c>
      <c r="AL94" s="233">
        <f t="shared" si="246"/>
        <v>7000</v>
      </c>
      <c r="AM94" s="426">
        <f t="shared" si="220"/>
        <v>0</v>
      </c>
      <c r="AN94" s="427">
        <f t="shared" si="223"/>
        <v>0</v>
      </c>
      <c r="AO94" s="163"/>
      <c r="AP94" s="163"/>
      <c r="AQ94" s="163"/>
      <c r="AR94" s="163"/>
      <c r="AS94" s="163"/>
      <c r="AT94" s="163"/>
      <c r="AU94" s="163"/>
      <c r="AV94" s="163"/>
      <c r="AW94" s="398"/>
      <c r="AX94" s="638"/>
      <c r="AY94" s="163"/>
      <c r="AZ94" s="163"/>
      <c r="BA94" s="163"/>
      <c r="BB94" s="163"/>
      <c r="BC94" s="163"/>
      <c r="BD94" s="163"/>
      <c r="BE94" s="163"/>
      <c r="BF94" s="163"/>
      <c r="BG94" s="163"/>
      <c r="BH94" s="163"/>
      <c r="BI94" s="163"/>
      <c r="BJ94" s="163"/>
      <c r="BK94" s="163"/>
      <c r="BL94" s="163"/>
      <c r="BM94" s="164">
        <f t="shared" si="221"/>
        <v>7000</v>
      </c>
      <c r="BN94" s="399"/>
      <c r="BO94" s="399"/>
      <c r="BP94" s="399">
        <f t="shared" si="222"/>
        <v>0</v>
      </c>
      <c r="BQ94" s="382"/>
    </row>
    <row r="95" spans="1:73" s="77" customFormat="1" x14ac:dyDescent="0.2">
      <c r="A95" s="159" t="s">
        <v>204</v>
      </c>
      <c r="B95" s="160" t="s">
        <v>189</v>
      </c>
      <c r="C95" s="190">
        <v>1090</v>
      </c>
      <c r="D95" s="445" t="s">
        <v>190</v>
      </c>
      <c r="E95" s="461">
        <v>5000</v>
      </c>
      <c r="F95" s="232">
        <v>5000</v>
      </c>
      <c r="G95" s="232">
        <v>0</v>
      </c>
      <c r="H95" s="232">
        <v>0</v>
      </c>
      <c r="I95" s="232">
        <v>0</v>
      </c>
      <c r="J95" s="232">
        <v>0</v>
      </c>
      <c r="K95" s="232">
        <v>0</v>
      </c>
      <c r="L95" s="232">
        <v>0</v>
      </c>
      <c r="M95" s="232">
        <v>0</v>
      </c>
      <c r="N95" s="232">
        <v>0</v>
      </c>
      <c r="O95" s="462">
        <v>0</v>
      </c>
      <c r="P95" s="524">
        <f t="shared" si="233"/>
        <v>0</v>
      </c>
      <c r="Q95" s="525"/>
      <c r="R95" s="525"/>
      <c r="S95" s="525"/>
      <c r="T95" s="525"/>
      <c r="U95" s="491">
        <f t="shared" si="234"/>
        <v>0</v>
      </c>
      <c r="V95" s="502"/>
      <c r="W95" s="502"/>
      <c r="X95" s="502"/>
      <c r="Y95" s="502"/>
      <c r="Z95" s="503"/>
      <c r="AA95" s="524">
        <f t="shared" si="235"/>
        <v>5000</v>
      </c>
      <c r="AB95" s="232">
        <f t="shared" si="236"/>
        <v>5000</v>
      </c>
      <c r="AC95" s="232">
        <f t="shared" si="237"/>
        <v>0</v>
      </c>
      <c r="AD95" s="232">
        <f t="shared" si="238"/>
        <v>0</v>
      </c>
      <c r="AE95" s="232">
        <f t="shared" si="239"/>
        <v>0</v>
      </c>
      <c r="AF95" s="232">
        <f t="shared" si="240"/>
        <v>0</v>
      </c>
      <c r="AG95" s="232">
        <f t="shared" si="241"/>
        <v>0</v>
      </c>
      <c r="AH95" s="232">
        <f t="shared" si="242"/>
        <v>0</v>
      </c>
      <c r="AI95" s="232">
        <f t="shared" si="243"/>
        <v>0</v>
      </c>
      <c r="AJ95" s="232">
        <f t="shared" si="244"/>
        <v>0</v>
      </c>
      <c r="AK95" s="232">
        <f t="shared" si="245"/>
        <v>0</v>
      </c>
      <c r="AL95" s="233">
        <f t="shared" si="246"/>
        <v>5000</v>
      </c>
      <c r="AM95" s="426">
        <f t="shared" ref="AM95:AM98" si="247">SUM(AA95-AO95-AR95-AS95-AU95-AV95-AY95-AZ95-BA95-BC95-BE95-BF95-BG95-BK95-BM95-AP95-AQ95-BH95-BI95-BJ95-BB95-BD95-AT95-BL95)</f>
        <v>0</v>
      </c>
      <c r="AN95" s="427">
        <f t="shared" ref="AN95:AN98" si="248">SUM(AF95-AW95-BN95-BO95-BP95)</f>
        <v>0</v>
      </c>
      <c r="AO95" s="163"/>
      <c r="AP95" s="163"/>
      <c r="AQ95" s="163"/>
      <c r="AR95" s="163"/>
      <c r="AS95" s="163"/>
      <c r="AT95" s="163"/>
      <c r="AU95" s="163"/>
      <c r="AV95" s="163"/>
      <c r="AW95" s="398"/>
      <c r="AX95" s="638"/>
      <c r="AY95" s="163"/>
      <c r="AZ95" s="163"/>
      <c r="BA95" s="163"/>
      <c r="BB95" s="163"/>
      <c r="BC95" s="163"/>
      <c r="BD95" s="163"/>
      <c r="BE95" s="163"/>
      <c r="BF95" s="163"/>
      <c r="BG95" s="163"/>
      <c r="BH95" s="163"/>
      <c r="BI95" s="163"/>
      <c r="BJ95" s="163"/>
      <c r="BK95" s="163"/>
      <c r="BL95" s="163"/>
      <c r="BM95" s="164">
        <f t="shared" si="221"/>
        <v>5000</v>
      </c>
      <c r="BN95" s="399"/>
      <c r="BO95" s="399"/>
      <c r="BP95" s="399">
        <f t="shared" si="222"/>
        <v>0</v>
      </c>
      <c r="BQ95" s="382"/>
    </row>
    <row r="96" spans="1:73" s="77" customFormat="1" ht="25.5" x14ac:dyDescent="0.2">
      <c r="A96" s="159" t="s">
        <v>474</v>
      </c>
      <c r="B96" s="160" t="s">
        <v>475</v>
      </c>
      <c r="C96" s="632" t="s">
        <v>101</v>
      </c>
      <c r="D96" s="445" t="s">
        <v>476</v>
      </c>
      <c r="E96" s="461">
        <v>340040</v>
      </c>
      <c r="F96" s="232">
        <v>340040</v>
      </c>
      <c r="G96" s="232">
        <v>0</v>
      </c>
      <c r="H96" s="232">
        <v>0</v>
      </c>
      <c r="I96" s="232">
        <v>0</v>
      </c>
      <c r="J96" s="232">
        <v>0</v>
      </c>
      <c r="K96" s="232">
        <v>0</v>
      </c>
      <c r="L96" s="232">
        <v>0</v>
      </c>
      <c r="M96" s="232">
        <v>0</v>
      </c>
      <c r="N96" s="232">
        <v>0</v>
      </c>
      <c r="O96" s="462">
        <v>0</v>
      </c>
      <c r="P96" s="524">
        <f t="shared" si="233"/>
        <v>8000</v>
      </c>
      <c r="Q96" s="525">
        <v>8000</v>
      </c>
      <c r="R96" s="525"/>
      <c r="S96" s="525"/>
      <c r="T96" s="525"/>
      <c r="U96" s="491"/>
      <c r="V96" s="502"/>
      <c r="W96" s="502"/>
      <c r="X96" s="502"/>
      <c r="Y96" s="502"/>
      <c r="Z96" s="503"/>
      <c r="AA96" s="524">
        <f t="shared" ref="AA96" si="249">SUM(E96+P96)</f>
        <v>348040</v>
      </c>
      <c r="AB96" s="232">
        <f t="shared" ref="AB96" si="250">SUM(F96+Q96)</f>
        <v>348040</v>
      </c>
      <c r="AC96" s="232">
        <f t="shared" ref="AC96" si="251">SUM(G96+R96)</f>
        <v>0</v>
      </c>
      <c r="AD96" s="232">
        <f t="shared" ref="AD96" si="252">SUM(H96+S96)</f>
        <v>0</v>
      </c>
      <c r="AE96" s="232">
        <f t="shared" ref="AE96" si="253">SUM(I96+T96)</f>
        <v>0</v>
      </c>
      <c r="AF96" s="232">
        <f t="shared" ref="AF96" si="254">SUM(J96+U96)</f>
        <v>0</v>
      </c>
      <c r="AG96" s="232">
        <f t="shared" ref="AG96" si="255">SUM(K96+V96)</f>
        <v>0</v>
      </c>
      <c r="AH96" s="232">
        <f t="shared" ref="AH96" si="256">SUM(L96+W96)</f>
        <v>0</v>
      </c>
      <c r="AI96" s="232">
        <f t="shared" ref="AI96" si="257">SUM(M96+X96)</f>
        <v>0</v>
      </c>
      <c r="AJ96" s="232">
        <f t="shared" ref="AJ96" si="258">SUM(N96+Y96)</f>
        <v>0</v>
      </c>
      <c r="AK96" s="232">
        <f t="shared" ref="AK96" si="259">SUM(O96+Z96)</f>
        <v>0</v>
      </c>
      <c r="AL96" s="233">
        <f t="shared" ref="AL96" si="260">SUM(AA96+AF96)</f>
        <v>348040</v>
      </c>
      <c r="AM96" s="426">
        <f t="shared" ref="AM96" si="261">SUM(AA96-AO96-AR96-AS96-AU96-AV96-AY96-AZ96-BA96-BC96-BE96-BF96-BG96-BK96-BM96-AP96-AQ96-BH96-BI96-BJ96-BB96-BD96-AT96-BL96)</f>
        <v>0</v>
      </c>
      <c r="AN96" s="427">
        <f t="shared" ref="AN96" si="262">SUM(AF96-AW96-BN96-BO96-BP96)</f>
        <v>0</v>
      </c>
      <c r="AO96" s="163"/>
      <c r="AP96" s="163"/>
      <c r="AQ96" s="163"/>
      <c r="AR96" s="163"/>
      <c r="AS96" s="163"/>
      <c r="AT96" s="163"/>
      <c r="AU96" s="163"/>
      <c r="AV96" s="163"/>
      <c r="AW96" s="398"/>
      <c r="AX96" s="638"/>
      <c r="AY96" s="163"/>
      <c r="AZ96" s="163"/>
      <c r="BA96" s="163"/>
      <c r="BB96" s="163"/>
      <c r="BC96" s="163"/>
      <c r="BD96" s="163"/>
      <c r="BE96" s="163"/>
      <c r="BF96" s="163"/>
      <c r="BG96" s="163"/>
      <c r="BH96" s="163"/>
      <c r="BI96" s="163"/>
      <c r="BJ96" s="163"/>
      <c r="BK96" s="163"/>
      <c r="BL96" s="163"/>
      <c r="BM96" s="164">
        <f t="shared" ref="BM96" si="263">SUM(AA96-AO96-AR96-AS96-AU96-AV96-AY96-AZ96-BA96-BC96-BE96-BF96-BG96-BK96-AP96-AQ96-BH96-BI96-BJ96-BB96-AT96-BD96)</f>
        <v>348040</v>
      </c>
      <c r="BN96" s="399"/>
      <c r="BO96" s="399"/>
      <c r="BP96" s="399">
        <f t="shared" ref="BP96" si="264">SUM(AF96-AW96-BN96)</f>
        <v>0</v>
      </c>
      <c r="BQ96" s="383" t="s">
        <v>497</v>
      </c>
    </row>
    <row r="97" spans="1:69" s="77" customFormat="1" x14ac:dyDescent="0.2">
      <c r="A97" s="191" t="s">
        <v>31</v>
      </c>
      <c r="B97" s="192" t="s">
        <v>32</v>
      </c>
      <c r="C97" s="194" t="s">
        <v>101</v>
      </c>
      <c r="D97" s="436" t="s">
        <v>33</v>
      </c>
      <c r="E97" s="461">
        <v>8220907</v>
      </c>
      <c r="F97" s="232">
        <v>8220907</v>
      </c>
      <c r="G97" s="232">
        <v>0</v>
      </c>
      <c r="H97" s="232">
        <v>3553000</v>
      </c>
      <c r="I97" s="232">
        <v>0</v>
      </c>
      <c r="J97" s="232">
        <v>0</v>
      </c>
      <c r="K97" s="231">
        <v>0</v>
      </c>
      <c r="L97" s="232">
        <v>0</v>
      </c>
      <c r="M97" s="232">
        <v>0</v>
      </c>
      <c r="N97" s="232">
        <v>0</v>
      </c>
      <c r="O97" s="463">
        <v>0</v>
      </c>
      <c r="P97" s="524">
        <f t="shared" si="233"/>
        <v>108300</v>
      </c>
      <c r="Q97" s="525">
        <v>108300</v>
      </c>
      <c r="R97" s="525"/>
      <c r="S97" s="525">
        <v>-64995</v>
      </c>
      <c r="T97" s="525"/>
      <c r="U97" s="491">
        <f t="shared" si="234"/>
        <v>0</v>
      </c>
      <c r="V97" s="527"/>
      <c r="W97" s="527"/>
      <c r="X97" s="527"/>
      <c r="Y97" s="527"/>
      <c r="Z97" s="528"/>
      <c r="AA97" s="524">
        <f t="shared" si="235"/>
        <v>8329207</v>
      </c>
      <c r="AB97" s="232">
        <f t="shared" si="236"/>
        <v>8329207</v>
      </c>
      <c r="AC97" s="232">
        <f t="shared" si="237"/>
        <v>0</v>
      </c>
      <c r="AD97" s="232">
        <f t="shared" si="238"/>
        <v>3488005</v>
      </c>
      <c r="AE97" s="232">
        <f t="shared" si="239"/>
        <v>0</v>
      </c>
      <c r="AF97" s="232">
        <f t="shared" si="240"/>
        <v>0</v>
      </c>
      <c r="AG97" s="232">
        <f t="shared" si="241"/>
        <v>0</v>
      </c>
      <c r="AH97" s="232">
        <f t="shared" si="242"/>
        <v>0</v>
      </c>
      <c r="AI97" s="232">
        <f t="shared" si="243"/>
        <v>0</v>
      </c>
      <c r="AJ97" s="232">
        <f t="shared" si="244"/>
        <v>0</v>
      </c>
      <c r="AK97" s="232">
        <f t="shared" si="245"/>
        <v>0</v>
      </c>
      <c r="AL97" s="233">
        <f t="shared" si="246"/>
        <v>8329207</v>
      </c>
      <c r="AM97" s="426">
        <f t="shared" si="247"/>
        <v>0</v>
      </c>
      <c r="AN97" s="427">
        <f t="shared" si="248"/>
        <v>0</v>
      </c>
      <c r="AO97" s="163"/>
      <c r="AP97" s="163"/>
      <c r="AQ97" s="163"/>
      <c r="AR97" s="163"/>
      <c r="AS97" s="163"/>
      <c r="AT97" s="163"/>
      <c r="AU97" s="163"/>
      <c r="AV97" s="163"/>
      <c r="AW97" s="398"/>
      <c r="AX97" s="638"/>
      <c r="AY97" s="163"/>
      <c r="AZ97" s="163"/>
      <c r="BA97" s="163"/>
      <c r="BB97" s="163"/>
      <c r="BC97" s="163"/>
      <c r="BD97" s="163"/>
      <c r="BE97" s="163"/>
      <c r="BF97" s="163"/>
      <c r="BG97" s="163"/>
      <c r="BH97" s="163"/>
      <c r="BI97" s="163"/>
      <c r="BJ97" s="163"/>
      <c r="BK97" s="163"/>
      <c r="BL97" s="163"/>
      <c r="BM97" s="164">
        <f t="shared" si="221"/>
        <v>8329207</v>
      </c>
      <c r="BN97" s="399"/>
      <c r="BO97" s="399"/>
      <c r="BP97" s="399">
        <f t="shared" si="222"/>
        <v>0</v>
      </c>
      <c r="BQ97" s="383" t="s">
        <v>496</v>
      </c>
    </row>
    <row r="98" spans="1:69" s="77" customFormat="1" x14ac:dyDescent="0.2">
      <c r="A98" s="191" t="s">
        <v>235</v>
      </c>
      <c r="B98" s="192" t="s">
        <v>236</v>
      </c>
      <c r="C98" s="194" t="s">
        <v>100</v>
      </c>
      <c r="D98" s="436" t="s">
        <v>462</v>
      </c>
      <c r="E98" s="461">
        <v>0</v>
      </c>
      <c r="F98" s="232">
        <v>0</v>
      </c>
      <c r="G98" s="232">
        <v>0</v>
      </c>
      <c r="H98" s="232">
        <v>0</v>
      </c>
      <c r="I98" s="232">
        <v>0</v>
      </c>
      <c r="J98" s="232">
        <v>1100000</v>
      </c>
      <c r="K98" s="231">
        <v>1100000</v>
      </c>
      <c r="L98" s="232">
        <v>0</v>
      </c>
      <c r="M98" s="232">
        <v>0</v>
      </c>
      <c r="N98" s="232">
        <v>0</v>
      </c>
      <c r="O98" s="463">
        <v>1100000</v>
      </c>
      <c r="P98" s="524"/>
      <c r="Q98" s="525"/>
      <c r="R98" s="525"/>
      <c r="S98" s="525"/>
      <c r="T98" s="525"/>
      <c r="U98" s="491">
        <f t="shared" si="234"/>
        <v>0</v>
      </c>
      <c r="V98" s="527"/>
      <c r="W98" s="527"/>
      <c r="X98" s="527"/>
      <c r="Y98" s="527"/>
      <c r="Z98" s="528"/>
      <c r="AA98" s="524">
        <f t="shared" ref="AA98:AA99" si="265">SUM(E98+P98)</f>
        <v>0</v>
      </c>
      <c r="AB98" s="232">
        <f t="shared" ref="AB98:AB99" si="266">SUM(F98+Q98)</f>
        <v>0</v>
      </c>
      <c r="AC98" s="232">
        <f t="shared" ref="AC98:AC99" si="267">SUM(G98+R98)</f>
        <v>0</v>
      </c>
      <c r="AD98" s="232">
        <f t="shared" ref="AD98:AD99" si="268">SUM(H98+S98)</f>
        <v>0</v>
      </c>
      <c r="AE98" s="232">
        <f t="shared" ref="AE98:AE99" si="269">SUM(I98+T98)</f>
        <v>0</v>
      </c>
      <c r="AF98" s="232">
        <f t="shared" ref="AF98:AF99" si="270">SUM(J98+U98)</f>
        <v>1100000</v>
      </c>
      <c r="AG98" s="232">
        <f t="shared" ref="AG98:AG99" si="271">SUM(K98+V98)</f>
        <v>1100000</v>
      </c>
      <c r="AH98" s="232">
        <f t="shared" ref="AH98:AH99" si="272">SUM(L98+W98)</f>
        <v>0</v>
      </c>
      <c r="AI98" s="232">
        <f t="shared" ref="AI98:AI99" si="273">SUM(M98+X98)</f>
        <v>0</v>
      </c>
      <c r="AJ98" s="232">
        <f t="shared" ref="AJ98:AJ99" si="274">SUM(N98+Y98)</f>
        <v>0</v>
      </c>
      <c r="AK98" s="232">
        <f t="shared" ref="AK98:AK99" si="275">SUM(O98+Z98)</f>
        <v>1100000</v>
      </c>
      <c r="AL98" s="233">
        <f t="shared" ref="AL98:AL99" si="276">SUM(AA98+AF98)</f>
        <v>1100000</v>
      </c>
      <c r="AM98" s="426">
        <f t="shared" si="247"/>
        <v>0</v>
      </c>
      <c r="AN98" s="427">
        <f t="shared" si="248"/>
        <v>0</v>
      </c>
      <c r="AO98" s="163"/>
      <c r="AP98" s="163"/>
      <c r="AQ98" s="163"/>
      <c r="AR98" s="163"/>
      <c r="AS98" s="163"/>
      <c r="AT98" s="163"/>
      <c r="AU98" s="163"/>
      <c r="AV98" s="163"/>
      <c r="AW98" s="398"/>
      <c r="AX98" s="638"/>
      <c r="AY98" s="163"/>
      <c r="AZ98" s="163"/>
      <c r="BA98" s="163"/>
      <c r="BB98" s="163"/>
      <c r="BC98" s="163"/>
      <c r="BD98" s="163"/>
      <c r="BE98" s="163"/>
      <c r="BF98" s="163"/>
      <c r="BG98" s="163"/>
      <c r="BH98" s="163"/>
      <c r="BI98" s="163"/>
      <c r="BJ98" s="163"/>
      <c r="BK98" s="163"/>
      <c r="BL98" s="163"/>
      <c r="BM98" s="164"/>
      <c r="BN98" s="399"/>
      <c r="BO98" s="399"/>
      <c r="BP98" s="399">
        <f t="shared" si="222"/>
        <v>1100000</v>
      </c>
      <c r="BQ98" s="86" t="s">
        <v>463</v>
      </c>
    </row>
    <row r="99" spans="1:69" s="77" customFormat="1" ht="30" x14ac:dyDescent="0.25">
      <c r="A99" s="157" t="s">
        <v>175</v>
      </c>
      <c r="B99" s="194" t="s">
        <v>176</v>
      </c>
      <c r="C99" s="194" t="s">
        <v>90</v>
      </c>
      <c r="D99" s="437" t="s">
        <v>177</v>
      </c>
      <c r="E99" s="461">
        <v>0</v>
      </c>
      <c r="F99" s="232">
        <v>0</v>
      </c>
      <c r="G99" s="232">
        <v>0</v>
      </c>
      <c r="H99" s="232">
        <v>0</v>
      </c>
      <c r="I99" s="232">
        <v>0</v>
      </c>
      <c r="J99" s="232">
        <v>1199400</v>
      </c>
      <c r="K99" s="232">
        <v>1199400</v>
      </c>
      <c r="L99" s="232">
        <v>0</v>
      </c>
      <c r="M99" s="232">
        <v>0</v>
      </c>
      <c r="N99" s="232">
        <v>0</v>
      </c>
      <c r="O99" s="462">
        <v>1199400</v>
      </c>
      <c r="P99" s="524">
        <f t="shared" si="233"/>
        <v>0</v>
      </c>
      <c r="Q99" s="525"/>
      <c r="R99" s="525"/>
      <c r="S99" s="525"/>
      <c r="T99" s="525"/>
      <c r="U99" s="491">
        <f t="shared" si="234"/>
        <v>0</v>
      </c>
      <c r="V99" s="529"/>
      <c r="W99" s="529"/>
      <c r="X99" s="529"/>
      <c r="Y99" s="529"/>
      <c r="Z99" s="530"/>
      <c r="AA99" s="524">
        <f t="shared" si="265"/>
        <v>0</v>
      </c>
      <c r="AB99" s="232">
        <f t="shared" si="266"/>
        <v>0</v>
      </c>
      <c r="AC99" s="232">
        <f t="shared" si="267"/>
        <v>0</v>
      </c>
      <c r="AD99" s="232">
        <f t="shared" si="268"/>
        <v>0</v>
      </c>
      <c r="AE99" s="232">
        <f t="shared" si="269"/>
        <v>0</v>
      </c>
      <c r="AF99" s="232">
        <f t="shared" si="270"/>
        <v>1199400</v>
      </c>
      <c r="AG99" s="232">
        <f t="shared" si="271"/>
        <v>1199400</v>
      </c>
      <c r="AH99" s="232">
        <f t="shared" si="272"/>
        <v>0</v>
      </c>
      <c r="AI99" s="232">
        <f t="shared" si="273"/>
        <v>0</v>
      </c>
      <c r="AJ99" s="232">
        <f t="shared" si="274"/>
        <v>0</v>
      </c>
      <c r="AK99" s="232">
        <f t="shared" si="275"/>
        <v>1199400</v>
      </c>
      <c r="AL99" s="233">
        <f t="shared" si="276"/>
        <v>1199400</v>
      </c>
      <c r="AM99" s="426">
        <f t="shared" si="220"/>
        <v>0</v>
      </c>
      <c r="AN99" s="427">
        <f t="shared" si="223"/>
        <v>0</v>
      </c>
      <c r="AO99" s="163"/>
      <c r="AP99" s="163"/>
      <c r="AQ99" s="163"/>
      <c r="AR99" s="163"/>
      <c r="AS99" s="163"/>
      <c r="AT99" s="163"/>
      <c r="AU99" s="163"/>
      <c r="AV99" s="163"/>
      <c r="AW99" s="398"/>
      <c r="AX99" s="638"/>
      <c r="AY99" s="163"/>
      <c r="AZ99" s="163"/>
      <c r="BA99" s="163"/>
      <c r="BB99" s="163"/>
      <c r="BC99" s="163"/>
      <c r="BD99" s="163"/>
      <c r="BE99" s="163"/>
      <c r="BF99" s="163"/>
      <c r="BG99" s="163"/>
      <c r="BH99" s="163"/>
      <c r="BI99" s="163"/>
      <c r="BJ99" s="163"/>
      <c r="BK99" s="163"/>
      <c r="BL99" s="163"/>
      <c r="BM99" s="164">
        <f t="shared" si="221"/>
        <v>0</v>
      </c>
      <c r="BN99" s="399"/>
      <c r="BO99" s="399"/>
      <c r="BP99" s="399">
        <f t="shared" si="222"/>
        <v>1199400</v>
      </c>
      <c r="BQ99" s="493" t="s">
        <v>499</v>
      </c>
    </row>
    <row r="100" spans="1:69" s="77" customFormat="1" ht="38.25" x14ac:dyDescent="0.2">
      <c r="A100" s="157" t="s">
        <v>194</v>
      </c>
      <c r="B100" s="194" t="s">
        <v>193</v>
      </c>
      <c r="C100" s="214" t="s">
        <v>102</v>
      </c>
      <c r="D100" s="445" t="s">
        <v>195</v>
      </c>
      <c r="E100" s="461">
        <v>3325000</v>
      </c>
      <c r="F100" s="232">
        <v>3325000</v>
      </c>
      <c r="G100" s="232">
        <v>0</v>
      </c>
      <c r="H100" s="232">
        <v>0</v>
      </c>
      <c r="I100" s="232">
        <v>0</v>
      </c>
      <c r="J100" s="232">
        <v>1650794.5899999999</v>
      </c>
      <c r="K100" s="232">
        <v>1617261.95</v>
      </c>
      <c r="L100" s="232">
        <v>33532.639999999999</v>
      </c>
      <c r="M100" s="232">
        <v>0</v>
      </c>
      <c r="N100" s="232">
        <v>0</v>
      </c>
      <c r="O100" s="462">
        <v>1617261.95</v>
      </c>
      <c r="P100" s="524">
        <f t="shared" si="233"/>
        <v>-116300</v>
      </c>
      <c r="Q100" s="525">
        <v>-116300</v>
      </c>
      <c r="R100" s="525"/>
      <c r="S100" s="525"/>
      <c r="T100" s="525"/>
      <c r="U100" s="491">
        <f t="shared" si="234"/>
        <v>0</v>
      </c>
      <c r="V100" s="502"/>
      <c r="W100" s="502"/>
      <c r="X100" s="502"/>
      <c r="Y100" s="502"/>
      <c r="Z100" s="503"/>
      <c r="AA100" s="524">
        <f t="shared" si="235"/>
        <v>3208700</v>
      </c>
      <c r="AB100" s="232">
        <f t="shared" si="236"/>
        <v>3208700</v>
      </c>
      <c r="AC100" s="232">
        <f t="shared" si="237"/>
        <v>0</v>
      </c>
      <c r="AD100" s="232">
        <f t="shared" si="238"/>
        <v>0</v>
      </c>
      <c r="AE100" s="232">
        <f t="shared" si="239"/>
        <v>0</v>
      </c>
      <c r="AF100" s="232">
        <f t="shared" si="240"/>
        <v>1650794.5899999999</v>
      </c>
      <c r="AG100" s="232">
        <f t="shared" si="241"/>
        <v>1617261.95</v>
      </c>
      <c r="AH100" s="232">
        <f t="shared" si="242"/>
        <v>33532.639999999999</v>
      </c>
      <c r="AI100" s="232">
        <f t="shared" si="243"/>
        <v>0</v>
      </c>
      <c r="AJ100" s="232">
        <f t="shared" si="244"/>
        <v>0</v>
      </c>
      <c r="AK100" s="232">
        <f t="shared" si="245"/>
        <v>1617261.95</v>
      </c>
      <c r="AL100" s="233">
        <f t="shared" si="246"/>
        <v>4859494.59</v>
      </c>
      <c r="AM100" s="426">
        <f t="shared" si="220"/>
        <v>0</v>
      </c>
      <c r="AN100" s="427">
        <f t="shared" si="223"/>
        <v>0</v>
      </c>
      <c r="AO100" s="163"/>
      <c r="AP100" s="163"/>
      <c r="AQ100" s="163"/>
      <c r="AR100" s="163"/>
      <c r="AS100" s="163"/>
      <c r="AT100" s="163"/>
      <c r="AU100" s="163"/>
      <c r="AV100" s="163"/>
      <c r="AW100" s="398"/>
      <c r="AX100" s="638"/>
      <c r="AY100" s="163"/>
      <c r="AZ100" s="163"/>
      <c r="BA100" s="163"/>
      <c r="BB100" s="163"/>
      <c r="BC100" s="163"/>
      <c r="BD100" s="163"/>
      <c r="BE100" s="163"/>
      <c r="BF100" s="163"/>
      <c r="BG100" s="163"/>
      <c r="BH100" s="163"/>
      <c r="BI100" s="163"/>
      <c r="BJ100" s="163"/>
      <c r="BK100" s="163"/>
      <c r="BL100" s="163"/>
      <c r="BM100" s="164">
        <f t="shared" si="221"/>
        <v>3208700</v>
      </c>
      <c r="BN100" s="399"/>
      <c r="BO100" s="399"/>
      <c r="BP100" s="399">
        <f t="shared" si="222"/>
        <v>1650794.5899999999</v>
      </c>
      <c r="BQ100" s="193" t="s">
        <v>460</v>
      </c>
    </row>
    <row r="101" spans="1:69" s="77" customFormat="1" ht="25.5" x14ac:dyDescent="0.2">
      <c r="A101" s="157" t="s">
        <v>429</v>
      </c>
      <c r="B101" s="194" t="s">
        <v>430</v>
      </c>
      <c r="C101" s="214" t="s">
        <v>102</v>
      </c>
      <c r="D101" s="558" t="s">
        <v>431</v>
      </c>
      <c r="E101" s="557">
        <v>0</v>
      </c>
      <c r="F101" s="232">
        <v>0</v>
      </c>
      <c r="G101" s="232">
        <v>0</v>
      </c>
      <c r="H101" s="232">
        <v>0</v>
      </c>
      <c r="I101" s="232">
        <v>0</v>
      </c>
      <c r="J101" s="232">
        <v>10600000</v>
      </c>
      <c r="K101" s="232">
        <v>10600000</v>
      </c>
      <c r="L101" s="232">
        <v>0</v>
      </c>
      <c r="M101" s="232">
        <v>0</v>
      </c>
      <c r="N101" s="232">
        <v>0</v>
      </c>
      <c r="O101" s="462">
        <v>10600000</v>
      </c>
      <c r="P101" s="524"/>
      <c r="Q101" s="525"/>
      <c r="R101" s="525"/>
      <c r="S101" s="525"/>
      <c r="T101" s="525"/>
      <c r="U101" s="491">
        <f t="shared" si="234"/>
        <v>0</v>
      </c>
      <c r="V101" s="502"/>
      <c r="W101" s="502"/>
      <c r="X101" s="502"/>
      <c r="Y101" s="502"/>
      <c r="Z101" s="503"/>
      <c r="AA101" s="524">
        <f t="shared" ref="AA101" si="277">SUM(E101+P101)</f>
        <v>0</v>
      </c>
      <c r="AB101" s="232">
        <f t="shared" ref="AB101" si="278">SUM(F101+Q101)</f>
        <v>0</v>
      </c>
      <c r="AC101" s="232">
        <f t="shared" ref="AC101" si="279">SUM(G101+R101)</f>
        <v>0</v>
      </c>
      <c r="AD101" s="232">
        <f t="shared" ref="AD101" si="280">SUM(H101+S101)</f>
        <v>0</v>
      </c>
      <c r="AE101" s="232">
        <f t="shared" ref="AE101" si="281">SUM(I101+T101)</f>
        <v>0</v>
      </c>
      <c r="AF101" s="232">
        <f t="shared" ref="AF101" si="282">SUM(J101+U101)</f>
        <v>10600000</v>
      </c>
      <c r="AG101" s="232">
        <f t="shared" ref="AG101" si="283">SUM(K101+V101)</f>
        <v>10600000</v>
      </c>
      <c r="AH101" s="232">
        <f t="shared" ref="AH101" si="284">SUM(L101+W101)</f>
        <v>0</v>
      </c>
      <c r="AI101" s="232">
        <f t="shared" ref="AI101" si="285">SUM(M101+X101)</f>
        <v>0</v>
      </c>
      <c r="AJ101" s="232">
        <f t="shared" ref="AJ101" si="286">SUM(N101+Y101)</f>
        <v>0</v>
      </c>
      <c r="AK101" s="232">
        <f t="shared" ref="AK101" si="287">SUM(O101+Z101)</f>
        <v>10600000</v>
      </c>
      <c r="AL101" s="233">
        <f t="shared" ref="AL101" si="288">SUM(AA101+AF101)</f>
        <v>10600000</v>
      </c>
      <c r="AM101" s="426"/>
      <c r="AN101" s="427"/>
      <c r="AO101" s="163"/>
      <c r="AP101" s="163"/>
      <c r="AQ101" s="163"/>
      <c r="AR101" s="163"/>
      <c r="AS101" s="163"/>
      <c r="AT101" s="163"/>
      <c r="AU101" s="163"/>
      <c r="AV101" s="163"/>
      <c r="AW101" s="398"/>
      <c r="AX101" s="638"/>
      <c r="AY101" s="163"/>
      <c r="AZ101" s="163"/>
      <c r="BA101" s="163"/>
      <c r="BB101" s="163"/>
      <c r="BC101" s="163"/>
      <c r="BD101" s="163"/>
      <c r="BE101" s="163"/>
      <c r="BF101" s="163"/>
      <c r="BG101" s="163"/>
      <c r="BH101" s="163"/>
      <c r="BI101" s="163"/>
      <c r="BJ101" s="163"/>
      <c r="BK101" s="163"/>
      <c r="BL101" s="163"/>
      <c r="BM101" s="164"/>
      <c r="BN101" s="399">
        <v>10600000</v>
      </c>
      <c r="BO101" s="399"/>
      <c r="BP101" s="399">
        <f t="shared" si="222"/>
        <v>0</v>
      </c>
      <c r="BQ101" s="383" t="s">
        <v>484</v>
      </c>
    </row>
    <row r="102" spans="1:69" s="77" customFormat="1" x14ac:dyDescent="0.2">
      <c r="A102" s="157" t="s">
        <v>426</v>
      </c>
      <c r="B102" s="194" t="s">
        <v>427</v>
      </c>
      <c r="C102" s="214" t="s">
        <v>78</v>
      </c>
      <c r="D102" s="558" t="s">
        <v>428</v>
      </c>
      <c r="E102" s="557">
        <v>0</v>
      </c>
      <c r="F102" s="232">
        <v>0</v>
      </c>
      <c r="G102" s="232">
        <v>0</v>
      </c>
      <c r="H102" s="232">
        <v>0</v>
      </c>
      <c r="I102" s="232">
        <v>0</v>
      </c>
      <c r="J102" s="232">
        <v>132800</v>
      </c>
      <c r="K102" s="232">
        <v>132800</v>
      </c>
      <c r="L102" s="232">
        <v>0</v>
      </c>
      <c r="M102" s="232">
        <v>0</v>
      </c>
      <c r="N102" s="232">
        <v>0</v>
      </c>
      <c r="O102" s="462">
        <v>132800</v>
      </c>
      <c r="P102" s="524"/>
      <c r="Q102" s="525"/>
      <c r="R102" s="525"/>
      <c r="S102" s="525"/>
      <c r="T102" s="525"/>
      <c r="U102" s="491">
        <f t="shared" si="234"/>
        <v>0</v>
      </c>
      <c r="V102" s="502"/>
      <c r="W102" s="502"/>
      <c r="X102" s="502"/>
      <c r="Y102" s="502"/>
      <c r="Z102" s="503"/>
      <c r="AA102" s="524">
        <f t="shared" ref="AA102" si="289">SUM(E102+P102)</f>
        <v>0</v>
      </c>
      <c r="AB102" s="232">
        <f t="shared" ref="AB102" si="290">SUM(F102+Q102)</f>
        <v>0</v>
      </c>
      <c r="AC102" s="232">
        <f t="shared" ref="AC102" si="291">SUM(G102+R102)</f>
        <v>0</v>
      </c>
      <c r="AD102" s="232">
        <f t="shared" ref="AD102" si="292">SUM(H102+S102)</f>
        <v>0</v>
      </c>
      <c r="AE102" s="232">
        <f t="shared" ref="AE102" si="293">SUM(I102+T102)</f>
        <v>0</v>
      </c>
      <c r="AF102" s="232">
        <f t="shared" ref="AF102" si="294">SUM(J102+U102)</f>
        <v>132800</v>
      </c>
      <c r="AG102" s="232">
        <f t="shared" ref="AG102" si="295">SUM(K102+V102)</f>
        <v>132800</v>
      </c>
      <c r="AH102" s="232">
        <f t="shared" ref="AH102" si="296">SUM(L102+W102)</f>
        <v>0</v>
      </c>
      <c r="AI102" s="232">
        <f t="shared" ref="AI102" si="297">SUM(M102+X102)</f>
        <v>0</v>
      </c>
      <c r="AJ102" s="232">
        <f t="shared" ref="AJ102" si="298">SUM(N102+Y102)</f>
        <v>0</v>
      </c>
      <c r="AK102" s="232">
        <f t="shared" ref="AK102" si="299">SUM(O102+Z102)</f>
        <v>132800</v>
      </c>
      <c r="AL102" s="233">
        <f t="shared" ref="AL102" si="300">SUM(AA102+AF102)</f>
        <v>132800</v>
      </c>
      <c r="AM102" s="426">
        <f t="shared" ref="AM102" si="301">SUM(AA102-AO102-AR102-AS102-AU102-AV102-AY102-AZ102-BA102-BC102-BE102-BF102-BG102-BK102-BM102-AP102-AQ102-BH102-BI102-BJ102-BB102-BD102-AT102-BL102)</f>
        <v>0</v>
      </c>
      <c r="AN102" s="427">
        <f t="shared" ref="AN102" si="302">SUM(AF102-AW102-BN102-BO102-BP102)</f>
        <v>0</v>
      </c>
      <c r="AO102" s="163"/>
      <c r="AP102" s="163"/>
      <c r="AQ102" s="163"/>
      <c r="AR102" s="163"/>
      <c r="AS102" s="163"/>
      <c r="AT102" s="163"/>
      <c r="AU102" s="163"/>
      <c r="AV102" s="163"/>
      <c r="AW102" s="398"/>
      <c r="AX102" s="638"/>
      <c r="AY102" s="163"/>
      <c r="AZ102" s="163"/>
      <c r="BA102" s="163"/>
      <c r="BB102" s="163"/>
      <c r="BC102" s="163"/>
      <c r="BD102" s="163"/>
      <c r="BE102" s="163"/>
      <c r="BF102" s="163"/>
      <c r="BG102" s="163"/>
      <c r="BH102" s="163"/>
      <c r="BI102" s="163"/>
      <c r="BJ102" s="163"/>
      <c r="BK102" s="163"/>
      <c r="BL102" s="163"/>
      <c r="BM102" s="164"/>
      <c r="BN102" s="399"/>
      <c r="BO102" s="399"/>
      <c r="BP102" s="399">
        <f t="shared" si="222"/>
        <v>132800</v>
      </c>
      <c r="BQ102" s="383" t="s">
        <v>450</v>
      </c>
    </row>
    <row r="103" spans="1:69" s="77" customFormat="1" ht="42" customHeight="1" x14ac:dyDescent="0.2">
      <c r="A103" s="569" t="s">
        <v>211</v>
      </c>
      <c r="B103" s="570" t="s">
        <v>209</v>
      </c>
      <c r="C103" s="571" t="s">
        <v>78</v>
      </c>
      <c r="D103" s="559" t="s">
        <v>208</v>
      </c>
      <c r="E103" s="557">
        <v>0</v>
      </c>
      <c r="F103" s="232">
        <v>0</v>
      </c>
      <c r="G103" s="232">
        <v>0</v>
      </c>
      <c r="H103" s="232">
        <v>0</v>
      </c>
      <c r="I103" s="232">
        <v>0</v>
      </c>
      <c r="J103" s="232">
        <v>1894038.05</v>
      </c>
      <c r="K103" s="232">
        <v>0</v>
      </c>
      <c r="L103" s="232">
        <v>910000</v>
      </c>
      <c r="M103" s="232">
        <v>0</v>
      </c>
      <c r="N103" s="232">
        <v>0</v>
      </c>
      <c r="O103" s="462">
        <v>984038.05</v>
      </c>
      <c r="P103" s="524">
        <f t="shared" si="233"/>
        <v>0</v>
      </c>
      <c r="Q103" s="525"/>
      <c r="R103" s="525"/>
      <c r="S103" s="525"/>
      <c r="T103" s="525"/>
      <c r="U103" s="491">
        <f t="shared" si="234"/>
        <v>0</v>
      </c>
      <c r="V103" s="527"/>
      <c r="W103" s="527"/>
      <c r="X103" s="527"/>
      <c r="Y103" s="527"/>
      <c r="Z103" s="528"/>
      <c r="AA103" s="524">
        <f t="shared" si="235"/>
        <v>0</v>
      </c>
      <c r="AB103" s="232">
        <f t="shared" si="236"/>
        <v>0</v>
      </c>
      <c r="AC103" s="232">
        <f t="shared" si="237"/>
        <v>0</v>
      </c>
      <c r="AD103" s="232">
        <f t="shared" si="238"/>
        <v>0</v>
      </c>
      <c r="AE103" s="232">
        <f t="shared" si="239"/>
        <v>0</v>
      </c>
      <c r="AF103" s="232">
        <f t="shared" si="240"/>
        <v>1894038.05</v>
      </c>
      <c r="AG103" s="232">
        <f t="shared" si="241"/>
        <v>0</v>
      </c>
      <c r="AH103" s="232">
        <f t="shared" si="242"/>
        <v>910000</v>
      </c>
      <c r="AI103" s="232">
        <f t="shared" si="243"/>
        <v>0</v>
      </c>
      <c r="AJ103" s="232">
        <f t="shared" si="244"/>
        <v>0</v>
      </c>
      <c r="AK103" s="232">
        <f t="shared" si="245"/>
        <v>984038.05</v>
      </c>
      <c r="AL103" s="233">
        <f t="shared" si="246"/>
        <v>1894038.05</v>
      </c>
      <c r="AM103" s="426">
        <f t="shared" si="220"/>
        <v>0</v>
      </c>
      <c r="AN103" s="427">
        <f t="shared" si="223"/>
        <v>0</v>
      </c>
      <c r="AO103" s="163"/>
      <c r="AP103" s="163"/>
      <c r="AQ103" s="163"/>
      <c r="AR103" s="163"/>
      <c r="AS103" s="163"/>
      <c r="AT103" s="163"/>
      <c r="AU103" s="163"/>
      <c r="AV103" s="163"/>
      <c r="AW103" s="398"/>
      <c r="AX103" s="638"/>
      <c r="AY103" s="163"/>
      <c r="AZ103" s="163"/>
      <c r="BA103" s="163"/>
      <c r="BB103" s="163"/>
      <c r="BC103" s="163"/>
      <c r="BD103" s="163"/>
      <c r="BE103" s="163"/>
      <c r="BF103" s="163"/>
      <c r="BG103" s="163"/>
      <c r="BH103" s="163"/>
      <c r="BI103" s="163"/>
      <c r="BJ103" s="163"/>
      <c r="BK103" s="163"/>
      <c r="BL103" s="163"/>
      <c r="BM103" s="164">
        <f t="shared" si="221"/>
        <v>0</v>
      </c>
      <c r="BN103" s="399"/>
      <c r="BO103" s="399"/>
      <c r="BP103" s="399">
        <f t="shared" si="222"/>
        <v>1894038.05</v>
      </c>
      <c r="BQ103" s="193" t="s">
        <v>459</v>
      </c>
    </row>
    <row r="104" spans="1:69" s="77" customFormat="1" x14ac:dyDescent="0.2">
      <c r="A104" s="343" t="s">
        <v>34</v>
      </c>
      <c r="B104" s="328" t="s">
        <v>35</v>
      </c>
      <c r="C104" s="344" t="s">
        <v>103</v>
      </c>
      <c r="D104" s="437" t="s">
        <v>84</v>
      </c>
      <c r="E104" s="461">
        <v>0</v>
      </c>
      <c r="F104" s="232">
        <v>0</v>
      </c>
      <c r="G104" s="232">
        <v>0</v>
      </c>
      <c r="H104" s="232">
        <v>0</v>
      </c>
      <c r="I104" s="232">
        <v>0</v>
      </c>
      <c r="J104" s="232">
        <v>210870.28</v>
      </c>
      <c r="K104" s="232">
        <v>0</v>
      </c>
      <c r="L104" s="232">
        <v>210870.28</v>
      </c>
      <c r="M104" s="232">
        <v>0</v>
      </c>
      <c r="N104" s="232">
        <v>0</v>
      </c>
      <c r="O104" s="462">
        <v>0</v>
      </c>
      <c r="P104" s="524">
        <f t="shared" si="233"/>
        <v>0</v>
      </c>
      <c r="Q104" s="525"/>
      <c r="R104" s="525"/>
      <c r="S104" s="525"/>
      <c r="T104" s="525"/>
      <c r="U104" s="491">
        <f t="shared" si="234"/>
        <v>-10000</v>
      </c>
      <c r="V104" s="529"/>
      <c r="W104" s="529"/>
      <c r="X104" s="529"/>
      <c r="Y104" s="529"/>
      <c r="Z104" s="530">
        <v>-10000</v>
      </c>
      <c r="AA104" s="524">
        <f t="shared" si="235"/>
        <v>0</v>
      </c>
      <c r="AB104" s="232">
        <f t="shared" si="236"/>
        <v>0</v>
      </c>
      <c r="AC104" s="232">
        <f t="shared" si="237"/>
        <v>0</v>
      </c>
      <c r="AD104" s="232">
        <f t="shared" si="238"/>
        <v>0</v>
      </c>
      <c r="AE104" s="232">
        <f t="shared" si="239"/>
        <v>0</v>
      </c>
      <c r="AF104" s="232">
        <f t="shared" si="240"/>
        <v>200870.28</v>
      </c>
      <c r="AG104" s="232">
        <f t="shared" si="241"/>
        <v>0</v>
      </c>
      <c r="AH104" s="232">
        <f t="shared" si="242"/>
        <v>210870.28</v>
      </c>
      <c r="AI104" s="232">
        <f t="shared" si="243"/>
        <v>0</v>
      </c>
      <c r="AJ104" s="232">
        <f t="shared" si="244"/>
        <v>0</v>
      </c>
      <c r="AK104" s="232">
        <f t="shared" si="245"/>
        <v>-10000</v>
      </c>
      <c r="AL104" s="233">
        <f t="shared" si="246"/>
        <v>200870.28</v>
      </c>
      <c r="AM104" s="426">
        <f t="shared" si="220"/>
        <v>0</v>
      </c>
      <c r="AN104" s="427">
        <f t="shared" si="223"/>
        <v>0</v>
      </c>
      <c r="AO104" s="163"/>
      <c r="AP104" s="163"/>
      <c r="AQ104" s="163"/>
      <c r="AR104" s="163"/>
      <c r="AS104" s="163"/>
      <c r="AT104" s="163"/>
      <c r="AU104" s="163"/>
      <c r="AV104" s="163"/>
      <c r="AW104" s="398"/>
      <c r="AX104" s="638"/>
      <c r="AY104" s="163"/>
      <c r="AZ104" s="163"/>
      <c r="BA104" s="163"/>
      <c r="BB104" s="163"/>
      <c r="BC104" s="163"/>
      <c r="BD104" s="163"/>
      <c r="BE104" s="163"/>
      <c r="BF104" s="163"/>
      <c r="BG104" s="163"/>
      <c r="BH104" s="163"/>
      <c r="BI104" s="163"/>
      <c r="BJ104" s="163"/>
      <c r="BK104" s="163"/>
      <c r="BL104" s="163"/>
      <c r="BM104" s="164">
        <f t="shared" si="221"/>
        <v>0</v>
      </c>
      <c r="BN104" s="399"/>
      <c r="BO104" s="399"/>
      <c r="BP104" s="399">
        <f t="shared" si="222"/>
        <v>200870.28</v>
      </c>
      <c r="BQ104" s="383" t="s">
        <v>456</v>
      </c>
    </row>
    <row r="105" spans="1:69" s="77" customFormat="1" x14ac:dyDescent="0.2">
      <c r="A105" s="345" t="s">
        <v>441</v>
      </c>
      <c r="B105" s="346" t="s">
        <v>440</v>
      </c>
      <c r="C105" s="347" t="s">
        <v>445</v>
      </c>
      <c r="D105" s="572" t="s">
        <v>446</v>
      </c>
      <c r="E105" s="461">
        <v>0</v>
      </c>
      <c r="F105" s="232">
        <v>0</v>
      </c>
      <c r="G105" s="232">
        <v>0</v>
      </c>
      <c r="H105" s="232">
        <v>0</v>
      </c>
      <c r="I105" s="232">
        <v>0</v>
      </c>
      <c r="J105" s="232">
        <v>50000</v>
      </c>
      <c r="K105" s="232">
        <v>0</v>
      </c>
      <c r="L105" s="232">
        <v>0</v>
      </c>
      <c r="M105" s="232">
        <v>0</v>
      </c>
      <c r="N105" s="232">
        <v>0</v>
      </c>
      <c r="O105" s="462">
        <v>50000</v>
      </c>
      <c r="P105" s="524">
        <f t="shared" si="233"/>
        <v>0</v>
      </c>
      <c r="Q105" s="525"/>
      <c r="R105" s="525"/>
      <c r="S105" s="525"/>
      <c r="T105" s="525"/>
      <c r="U105" s="491">
        <f t="shared" si="234"/>
        <v>42000</v>
      </c>
      <c r="V105" s="565"/>
      <c r="W105" s="565"/>
      <c r="X105" s="565"/>
      <c r="Y105" s="565"/>
      <c r="Z105" s="566">
        <v>42000</v>
      </c>
      <c r="AA105" s="524">
        <f t="shared" ref="AA105" si="303">SUM(E105+P105)</f>
        <v>0</v>
      </c>
      <c r="AB105" s="232">
        <f t="shared" ref="AB105" si="304">SUM(F105+Q105)</f>
        <v>0</v>
      </c>
      <c r="AC105" s="232">
        <f t="shared" ref="AC105" si="305">SUM(G105+R105)</f>
        <v>0</v>
      </c>
      <c r="AD105" s="232">
        <f t="shared" ref="AD105" si="306">SUM(H105+S105)</f>
        <v>0</v>
      </c>
      <c r="AE105" s="232">
        <f t="shared" ref="AE105" si="307">SUM(I105+T105)</f>
        <v>0</v>
      </c>
      <c r="AF105" s="232">
        <f t="shared" ref="AF105" si="308">SUM(J105+U105)</f>
        <v>92000</v>
      </c>
      <c r="AG105" s="232">
        <f t="shared" ref="AG105" si="309">SUM(K105+V105)</f>
        <v>0</v>
      </c>
      <c r="AH105" s="232">
        <f t="shared" ref="AH105" si="310">SUM(L105+W105)</f>
        <v>0</v>
      </c>
      <c r="AI105" s="232">
        <f t="shared" ref="AI105" si="311">SUM(M105+X105)</f>
        <v>0</v>
      </c>
      <c r="AJ105" s="232">
        <f t="shared" ref="AJ105" si="312">SUM(N105+Y105)</f>
        <v>0</v>
      </c>
      <c r="AK105" s="232">
        <f t="shared" ref="AK105" si="313">SUM(O105+Z105)</f>
        <v>92000</v>
      </c>
      <c r="AL105" s="233">
        <f t="shared" ref="AL105" si="314">SUM(AA105+AF105)</f>
        <v>92000</v>
      </c>
      <c r="AM105" s="426">
        <f t="shared" ref="AM105" si="315">SUM(AA105-AO105-AR105-AS105-AU105-AV105-AY105-AZ105-BA105-BC105-BE105-BF105-BG105-BK105-BM105-AP105-AQ105-BH105-BI105-BJ105-BB105-BD105-AT105-BL105)</f>
        <v>0</v>
      </c>
      <c r="AN105" s="427">
        <f t="shared" ref="AN105" si="316">SUM(AF105-AW105-BN105-BO105-BP105)</f>
        <v>0</v>
      </c>
      <c r="AO105" s="163"/>
      <c r="AP105" s="163"/>
      <c r="AQ105" s="163"/>
      <c r="AR105" s="163"/>
      <c r="AS105" s="163"/>
      <c r="AT105" s="163"/>
      <c r="AU105" s="163"/>
      <c r="AV105" s="163"/>
      <c r="AW105" s="398"/>
      <c r="AX105" s="638"/>
      <c r="AY105" s="163"/>
      <c r="AZ105" s="163"/>
      <c r="BA105" s="163"/>
      <c r="BB105" s="163"/>
      <c r="BC105" s="163"/>
      <c r="BD105" s="163"/>
      <c r="BE105" s="163"/>
      <c r="BF105" s="163"/>
      <c r="BG105" s="163"/>
      <c r="BH105" s="163"/>
      <c r="BI105" s="163"/>
      <c r="BJ105" s="163"/>
      <c r="BK105" s="163"/>
      <c r="BL105" s="163"/>
      <c r="BM105" s="164"/>
      <c r="BN105" s="399"/>
      <c r="BO105" s="399"/>
      <c r="BP105" s="399">
        <f t="shared" si="222"/>
        <v>92000</v>
      </c>
      <c r="BQ105" s="383" t="s">
        <v>455</v>
      </c>
    </row>
    <row r="106" spans="1:69" s="77" customFormat="1" ht="26.25" thickBot="1" x14ac:dyDescent="0.25">
      <c r="A106" s="208" t="s">
        <v>38</v>
      </c>
      <c r="B106" s="209" t="s">
        <v>39</v>
      </c>
      <c r="C106" s="215" t="s">
        <v>100</v>
      </c>
      <c r="D106" s="455" t="s">
        <v>366</v>
      </c>
      <c r="E106" s="461">
        <v>0</v>
      </c>
      <c r="F106" s="232">
        <v>0</v>
      </c>
      <c r="G106" s="232">
        <v>0</v>
      </c>
      <c r="H106" s="232">
        <v>0</v>
      </c>
      <c r="I106" s="232">
        <v>0</v>
      </c>
      <c r="J106" s="232">
        <v>600</v>
      </c>
      <c r="K106" s="232">
        <v>0</v>
      </c>
      <c r="L106" s="232">
        <v>600</v>
      </c>
      <c r="M106" s="232">
        <v>0</v>
      </c>
      <c r="N106" s="232">
        <v>0</v>
      </c>
      <c r="O106" s="462">
        <v>0</v>
      </c>
      <c r="P106" s="547">
        <f t="shared" si="233"/>
        <v>0</v>
      </c>
      <c r="Q106" s="649"/>
      <c r="R106" s="649"/>
      <c r="S106" s="649"/>
      <c r="T106" s="649"/>
      <c r="U106" s="650">
        <f t="shared" si="234"/>
        <v>0</v>
      </c>
      <c r="V106" s="506"/>
      <c r="W106" s="506"/>
      <c r="X106" s="506"/>
      <c r="Y106" s="506"/>
      <c r="Z106" s="507"/>
      <c r="AA106" s="524">
        <f t="shared" si="235"/>
        <v>0</v>
      </c>
      <c r="AB106" s="232">
        <f t="shared" si="236"/>
        <v>0</v>
      </c>
      <c r="AC106" s="232">
        <f t="shared" si="237"/>
        <v>0</v>
      </c>
      <c r="AD106" s="232">
        <f t="shared" si="238"/>
        <v>0</v>
      </c>
      <c r="AE106" s="232">
        <f t="shared" si="239"/>
        <v>0</v>
      </c>
      <c r="AF106" s="232">
        <f t="shared" si="240"/>
        <v>600</v>
      </c>
      <c r="AG106" s="232">
        <f t="shared" si="241"/>
        <v>0</v>
      </c>
      <c r="AH106" s="232">
        <f t="shared" si="242"/>
        <v>600</v>
      </c>
      <c r="AI106" s="232">
        <f t="shared" si="243"/>
        <v>0</v>
      </c>
      <c r="AJ106" s="232">
        <f t="shared" si="244"/>
        <v>0</v>
      </c>
      <c r="AK106" s="232">
        <f t="shared" si="245"/>
        <v>0</v>
      </c>
      <c r="AL106" s="233">
        <f t="shared" si="246"/>
        <v>600</v>
      </c>
      <c r="AM106" s="426">
        <f t="shared" si="220"/>
        <v>0</v>
      </c>
      <c r="AN106" s="427">
        <f t="shared" si="223"/>
        <v>0</v>
      </c>
      <c r="AO106" s="163"/>
      <c r="AP106" s="163"/>
      <c r="AQ106" s="163"/>
      <c r="AR106" s="163"/>
      <c r="AS106" s="163"/>
      <c r="AT106" s="163"/>
      <c r="AU106" s="163"/>
      <c r="AV106" s="163"/>
      <c r="AW106" s="398"/>
      <c r="AX106" s="638"/>
      <c r="AY106" s="163"/>
      <c r="AZ106" s="163"/>
      <c r="BA106" s="163"/>
      <c r="BB106" s="163"/>
      <c r="BC106" s="163"/>
      <c r="BD106" s="163"/>
      <c r="BE106" s="163"/>
      <c r="BF106" s="163"/>
      <c r="BG106" s="163"/>
      <c r="BH106" s="163"/>
      <c r="BI106" s="163"/>
      <c r="BJ106" s="163"/>
      <c r="BK106" s="163"/>
      <c r="BL106" s="163"/>
      <c r="BM106" s="164">
        <f t="shared" si="221"/>
        <v>0</v>
      </c>
      <c r="BN106" s="399"/>
      <c r="BO106" s="399"/>
      <c r="BP106" s="399">
        <f t="shared" si="222"/>
        <v>600</v>
      </c>
      <c r="BQ106" s="382"/>
    </row>
    <row r="107" spans="1:69" s="112" customFormat="1" x14ac:dyDescent="0.2">
      <c r="A107" s="56" t="s">
        <v>165</v>
      </c>
      <c r="B107" s="57"/>
      <c r="C107" s="57"/>
      <c r="D107" s="450" t="s">
        <v>62</v>
      </c>
      <c r="E107" s="464">
        <v>3209597</v>
      </c>
      <c r="F107" s="236">
        <v>3209597</v>
      </c>
      <c r="G107" s="236">
        <v>2400563</v>
      </c>
      <c r="H107" s="236">
        <v>71200</v>
      </c>
      <c r="I107" s="236">
        <v>0</v>
      </c>
      <c r="J107" s="236">
        <v>61000</v>
      </c>
      <c r="K107" s="236">
        <v>0</v>
      </c>
      <c r="L107" s="236">
        <v>61000</v>
      </c>
      <c r="M107" s="236">
        <v>0</v>
      </c>
      <c r="N107" s="236">
        <v>0</v>
      </c>
      <c r="O107" s="337">
        <v>0</v>
      </c>
      <c r="P107" s="537">
        <f t="shared" ref="P107:Z107" si="317">SUM(P108)</f>
        <v>0</v>
      </c>
      <c r="Q107" s="98">
        <f t="shared" si="317"/>
        <v>0</v>
      </c>
      <c r="R107" s="98">
        <f t="shared" si="317"/>
        <v>0</v>
      </c>
      <c r="S107" s="98">
        <f t="shared" si="317"/>
        <v>0</v>
      </c>
      <c r="T107" s="98">
        <f t="shared" si="317"/>
        <v>0</v>
      </c>
      <c r="U107" s="98">
        <f t="shared" si="317"/>
        <v>0</v>
      </c>
      <c r="V107" s="98">
        <f t="shared" si="317"/>
        <v>0</v>
      </c>
      <c r="W107" s="98">
        <f t="shared" si="317"/>
        <v>0</v>
      </c>
      <c r="X107" s="98">
        <f t="shared" si="317"/>
        <v>0</v>
      </c>
      <c r="Y107" s="98">
        <f t="shared" si="317"/>
        <v>0</v>
      </c>
      <c r="Z107" s="538">
        <f t="shared" si="317"/>
        <v>0</v>
      </c>
      <c r="AA107" s="537">
        <f>SUM(AA108)</f>
        <v>3209597</v>
      </c>
      <c r="AB107" s="236">
        <f t="shared" ref="AB107:AL107" si="318">SUM(AB108)</f>
        <v>3209597</v>
      </c>
      <c r="AC107" s="236">
        <f t="shared" si="318"/>
        <v>2400563</v>
      </c>
      <c r="AD107" s="236">
        <f t="shared" si="318"/>
        <v>71200</v>
      </c>
      <c r="AE107" s="236">
        <f t="shared" si="318"/>
        <v>0</v>
      </c>
      <c r="AF107" s="236">
        <f t="shared" si="318"/>
        <v>61000</v>
      </c>
      <c r="AG107" s="236">
        <f t="shared" si="318"/>
        <v>0</v>
      </c>
      <c r="AH107" s="236">
        <f t="shared" si="318"/>
        <v>61000</v>
      </c>
      <c r="AI107" s="236">
        <f t="shared" si="318"/>
        <v>0</v>
      </c>
      <c r="AJ107" s="236">
        <f t="shared" si="318"/>
        <v>0</v>
      </c>
      <c r="AK107" s="236">
        <f t="shared" si="318"/>
        <v>0</v>
      </c>
      <c r="AL107" s="337">
        <f t="shared" si="318"/>
        <v>3270597</v>
      </c>
      <c r="AM107" s="426">
        <f t="shared" si="220"/>
        <v>0</v>
      </c>
      <c r="AN107" s="427">
        <f t="shared" si="223"/>
        <v>0</v>
      </c>
      <c r="AO107" s="98">
        <f t="shared" ref="AO107:BK107" si="319">SUM(AO108)</f>
        <v>0</v>
      </c>
      <c r="AP107" s="98"/>
      <c r="AQ107" s="98"/>
      <c r="AR107" s="98">
        <f t="shared" si="319"/>
        <v>0</v>
      </c>
      <c r="AS107" s="98">
        <f t="shared" si="319"/>
        <v>0</v>
      </c>
      <c r="AT107" s="98"/>
      <c r="AU107" s="98">
        <f t="shared" si="319"/>
        <v>0</v>
      </c>
      <c r="AV107" s="98">
        <f t="shared" si="319"/>
        <v>0</v>
      </c>
      <c r="AW107" s="402"/>
      <c r="AX107" s="639"/>
      <c r="AY107" s="98">
        <f t="shared" si="319"/>
        <v>0</v>
      </c>
      <c r="AZ107" s="98">
        <f t="shared" si="319"/>
        <v>0</v>
      </c>
      <c r="BA107" s="98">
        <f t="shared" si="319"/>
        <v>0</v>
      </c>
      <c r="BB107" s="98"/>
      <c r="BC107" s="98">
        <f t="shared" si="319"/>
        <v>0</v>
      </c>
      <c r="BD107" s="98"/>
      <c r="BE107" s="98">
        <f t="shared" si="319"/>
        <v>0</v>
      </c>
      <c r="BF107" s="98">
        <f t="shared" si="319"/>
        <v>0</v>
      </c>
      <c r="BG107" s="98">
        <f t="shared" si="319"/>
        <v>0</v>
      </c>
      <c r="BH107" s="98">
        <f t="shared" si="319"/>
        <v>0</v>
      </c>
      <c r="BI107" s="98">
        <f t="shared" si="319"/>
        <v>0</v>
      </c>
      <c r="BJ107" s="98">
        <f t="shared" si="319"/>
        <v>0</v>
      </c>
      <c r="BK107" s="98">
        <f t="shared" si="319"/>
        <v>0</v>
      </c>
      <c r="BL107" s="501"/>
      <c r="BM107" s="164">
        <f t="shared" si="221"/>
        <v>3209597</v>
      </c>
      <c r="BN107" s="399"/>
      <c r="BO107" s="399"/>
      <c r="BP107" s="399">
        <f t="shared" si="222"/>
        <v>61000</v>
      </c>
      <c r="BQ107" s="381"/>
    </row>
    <row r="108" spans="1:69" s="112" customFormat="1" x14ac:dyDescent="0.2">
      <c r="A108" s="52" t="s">
        <v>166</v>
      </c>
      <c r="B108" s="53"/>
      <c r="C108" s="53"/>
      <c r="D108" s="434" t="s">
        <v>62</v>
      </c>
      <c r="E108" s="465">
        <v>3209597</v>
      </c>
      <c r="F108" s="230">
        <v>3209597</v>
      </c>
      <c r="G108" s="230">
        <v>2400563</v>
      </c>
      <c r="H108" s="230">
        <v>71200</v>
      </c>
      <c r="I108" s="230">
        <v>0</v>
      </c>
      <c r="J108" s="230">
        <v>61000</v>
      </c>
      <c r="K108" s="230">
        <v>0</v>
      </c>
      <c r="L108" s="230">
        <v>61000</v>
      </c>
      <c r="M108" s="230">
        <v>0</v>
      </c>
      <c r="N108" s="230">
        <v>0</v>
      </c>
      <c r="O108" s="338">
        <v>0</v>
      </c>
      <c r="P108" s="539">
        <f t="shared" ref="P108:Z108" si="320">SUM(P109:P111)</f>
        <v>0</v>
      </c>
      <c r="Q108" s="97">
        <f t="shared" si="320"/>
        <v>0</v>
      </c>
      <c r="R108" s="97">
        <f t="shared" si="320"/>
        <v>0</v>
      </c>
      <c r="S108" s="97">
        <f t="shared" si="320"/>
        <v>0</v>
      </c>
      <c r="T108" s="97">
        <f t="shared" si="320"/>
        <v>0</v>
      </c>
      <c r="U108" s="97">
        <f t="shared" si="320"/>
        <v>0</v>
      </c>
      <c r="V108" s="97">
        <f t="shared" si="320"/>
        <v>0</v>
      </c>
      <c r="W108" s="97">
        <f t="shared" si="320"/>
        <v>0</v>
      </c>
      <c r="X108" s="97">
        <f t="shared" si="320"/>
        <v>0</v>
      </c>
      <c r="Y108" s="97">
        <f t="shared" si="320"/>
        <v>0</v>
      </c>
      <c r="Z108" s="540">
        <f t="shared" si="320"/>
        <v>0</v>
      </c>
      <c r="AA108" s="539">
        <f t="shared" ref="AA108:AL108" si="321">SUM(AA109:AA111)</f>
        <v>3209597</v>
      </c>
      <c r="AB108" s="230">
        <f t="shared" si="321"/>
        <v>3209597</v>
      </c>
      <c r="AC108" s="230">
        <f t="shared" si="321"/>
        <v>2400563</v>
      </c>
      <c r="AD108" s="230">
        <f t="shared" si="321"/>
        <v>71200</v>
      </c>
      <c r="AE108" s="230">
        <f t="shared" si="321"/>
        <v>0</v>
      </c>
      <c r="AF108" s="230">
        <f t="shared" si="321"/>
        <v>61000</v>
      </c>
      <c r="AG108" s="230">
        <f t="shared" si="321"/>
        <v>0</v>
      </c>
      <c r="AH108" s="230">
        <f t="shared" si="321"/>
        <v>61000</v>
      </c>
      <c r="AI108" s="230">
        <f t="shared" si="321"/>
        <v>0</v>
      </c>
      <c r="AJ108" s="230">
        <f t="shared" si="321"/>
        <v>0</v>
      </c>
      <c r="AK108" s="230">
        <f t="shared" si="321"/>
        <v>0</v>
      </c>
      <c r="AL108" s="338">
        <f t="shared" si="321"/>
        <v>3270597</v>
      </c>
      <c r="AM108" s="426">
        <f t="shared" si="220"/>
        <v>0</v>
      </c>
      <c r="AN108" s="427">
        <f t="shared" si="223"/>
        <v>0</v>
      </c>
      <c r="AO108" s="97">
        <f t="shared" ref="AO108:AV108" si="322">SUM(AO109:AO111)</f>
        <v>0</v>
      </c>
      <c r="AP108" s="97"/>
      <c r="AQ108" s="97"/>
      <c r="AR108" s="97">
        <f t="shared" si="322"/>
        <v>0</v>
      </c>
      <c r="AS108" s="97">
        <f t="shared" si="322"/>
        <v>0</v>
      </c>
      <c r="AT108" s="97"/>
      <c r="AU108" s="97">
        <f t="shared" si="322"/>
        <v>0</v>
      </c>
      <c r="AV108" s="97">
        <f t="shared" si="322"/>
        <v>0</v>
      </c>
      <c r="AW108" s="403"/>
      <c r="AX108" s="640"/>
      <c r="AY108" s="97">
        <f>SUM(AY109:AY111)</f>
        <v>0</v>
      </c>
      <c r="AZ108" s="97">
        <f>SUM(AZ109:AZ111)</f>
        <v>0</v>
      </c>
      <c r="BA108" s="97">
        <f>SUM(BA109:BA111)</f>
        <v>0</v>
      </c>
      <c r="BB108" s="97"/>
      <c r="BC108" s="97">
        <f t="shared" ref="BC108:BK108" si="323">SUM(BC109:BC111)</f>
        <v>0</v>
      </c>
      <c r="BD108" s="97"/>
      <c r="BE108" s="97">
        <f t="shared" si="323"/>
        <v>0</v>
      </c>
      <c r="BF108" s="97">
        <f t="shared" si="323"/>
        <v>0</v>
      </c>
      <c r="BG108" s="97">
        <f t="shared" si="323"/>
        <v>0</v>
      </c>
      <c r="BH108" s="97">
        <f t="shared" si="323"/>
        <v>0</v>
      </c>
      <c r="BI108" s="97">
        <f t="shared" si="323"/>
        <v>0</v>
      </c>
      <c r="BJ108" s="97">
        <f t="shared" si="323"/>
        <v>0</v>
      </c>
      <c r="BK108" s="97">
        <f t="shared" si="323"/>
        <v>0</v>
      </c>
      <c r="BL108" s="97"/>
      <c r="BM108" s="164">
        <f t="shared" si="221"/>
        <v>3209597</v>
      </c>
      <c r="BN108" s="399"/>
      <c r="BO108" s="399"/>
      <c r="BP108" s="399">
        <f t="shared" si="222"/>
        <v>61000</v>
      </c>
      <c r="BQ108" s="381"/>
    </row>
    <row r="109" spans="1:69" s="77" customFormat="1" ht="20.45" customHeight="1" x14ac:dyDescent="0.2">
      <c r="A109" s="159" t="s">
        <v>40</v>
      </c>
      <c r="B109" s="161" t="s">
        <v>167</v>
      </c>
      <c r="C109" s="158" t="s">
        <v>76</v>
      </c>
      <c r="D109" s="435" t="s">
        <v>337</v>
      </c>
      <c r="E109" s="461">
        <v>3094597</v>
      </c>
      <c r="F109" s="232">
        <v>3094597</v>
      </c>
      <c r="G109" s="232">
        <v>2400563</v>
      </c>
      <c r="H109" s="232">
        <v>71200</v>
      </c>
      <c r="I109" s="232">
        <v>0</v>
      </c>
      <c r="J109" s="232">
        <v>0</v>
      </c>
      <c r="K109" s="231">
        <v>0</v>
      </c>
      <c r="L109" s="232">
        <v>0</v>
      </c>
      <c r="M109" s="232">
        <v>0</v>
      </c>
      <c r="N109" s="232">
        <v>0</v>
      </c>
      <c r="O109" s="463">
        <v>0</v>
      </c>
      <c r="P109" s="524">
        <f>SUM(Q109+T109)</f>
        <v>0</v>
      </c>
      <c r="Q109" s="525"/>
      <c r="R109" s="525"/>
      <c r="S109" s="525"/>
      <c r="T109" s="525"/>
      <c r="U109" s="491">
        <f t="shared" ref="U109:U111" si="324">SUM(W109+Z109)</f>
        <v>0</v>
      </c>
      <c r="V109" s="525"/>
      <c r="W109" s="525"/>
      <c r="X109" s="525"/>
      <c r="Y109" s="525"/>
      <c r="Z109" s="526"/>
      <c r="AA109" s="524">
        <f t="shared" ref="AA109:AA111" si="325">SUM(E109+P109)</f>
        <v>3094597</v>
      </c>
      <c r="AB109" s="232">
        <f t="shared" ref="AB109:AB111" si="326">SUM(F109+Q109)</f>
        <v>3094597</v>
      </c>
      <c r="AC109" s="232">
        <f t="shared" ref="AC109:AC111" si="327">SUM(G109+R109)</f>
        <v>2400563</v>
      </c>
      <c r="AD109" s="232">
        <f t="shared" ref="AD109:AD111" si="328">SUM(H109+S109)</f>
        <v>71200</v>
      </c>
      <c r="AE109" s="232">
        <f t="shared" ref="AE109:AE111" si="329">SUM(I109+T109)</f>
        <v>0</v>
      </c>
      <c r="AF109" s="232">
        <f t="shared" ref="AF109:AF111" si="330">SUM(J109+U109)</f>
        <v>0</v>
      </c>
      <c r="AG109" s="232">
        <f t="shared" ref="AG109:AG111" si="331">SUM(K109+V109)</f>
        <v>0</v>
      </c>
      <c r="AH109" s="232">
        <f t="shared" ref="AH109:AH111" si="332">SUM(L109+W109)</f>
        <v>0</v>
      </c>
      <c r="AI109" s="232">
        <f t="shared" ref="AI109:AI111" si="333">SUM(M109+X109)</f>
        <v>0</v>
      </c>
      <c r="AJ109" s="232">
        <f t="shared" ref="AJ109:AJ111" si="334">SUM(N109+Y109)</f>
        <v>0</v>
      </c>
      <c r="AK109" s="232">
        <f t="shared" ref="AK109:AK111" si="335">SUM(O109+Z109)</f>
        <v>0</v>
      </c>
      <c r="AL109" s="233">
        <f>SUM(AA109+AF109)</f>
        <v>3094597</v>
      </c>
      <c r="AM109" s="426">
        <f t="shared" si="220"/>
        <v>0</v>
      </c>
      <c r="AN109" s="427">
        <f t="shared" si="223"/>
        <v>0</v>
      </c>
      <c r="AO109" s="72"/>
      <c r="AP109" s="72"/>
      <c r="AQ109" s="72"/>
      <c r="AR109" s="72"/>
      <c r="AS109" s="72"/>
      <c r="AT109" s="72"/>
      <c r="AU109" s="72"/>
      <c r="AV109" s="72"/>
      <c r="AW109" s="415"/>
      <c r="AX109" s="491"/>
      <c r="AY109" s="72"/>
      <c r="AZ109" s="72"/>
      <c r="BA109" s="72"/>
      <c r="BB109" s="72"/>
      <c r="BC109" s="72"/>
      <c r="BD109" s="72"/>
      <c r="BE109" s="72"/>
      <c r="BF109" s="72"/>
      <c r="BG109" s="72"/>
      <c r="BH109" s="72"/>
      <c r="BI109" s="72"/>
      <c r="BJ109" s="72"/>
      <c r="BK109" s="72"/>
      <c r="BL109" s="72"/>
      <c r="BM109" s="164">
        <f t="shared" si="221"/>
        <v>3094597</v>
      </c>
      <c r="BN109" s="399"/>
      <c r="BO109" s="399"/>
      <c r="BP109" s="399">
        <f t="shared" si="222"/>
        <v>0</v>
      </c>
      <c r="BQ109" s="382"/>
    </row>
    <row r="110" spans="1:69" s="77" customFormat="1" x14ac:dyDescent="0.2">
      <c r="A110" s="159" t="s">
        <v>205</v>
      </c>
      <c r="B110" s="160" t="s">
        <v>107</v>
      </c>
      <c r="C110" s="158" t="s">
        <v>89</v>
      </c>
      <c r="D110" s="436" t="s">
        <v>198</v>
      </c>
      <c r="E110" s="461">
        <v>25000</v>
      </c>
      <c r="F110" s="232">
        <v>25000</v>
      </c>
      <c r="G110" s="232">
        <v>0</v>
      </c>
      <c r="H110" s="232">
        <v>0</v>
      </c>
      <c r="I110" s="232">
        <v>0</v>
      </c>
      <c r="J110" s="232">
        <v>0</v>
      </c>
      <c r="K110" s="232">
        <v>0</v>
      </c>
      <c r="L110" s="232">
        <v>0</v>
      </c>
      <c r="M110" s="232">
        <v>0</v>
      </c>
      <c r="N110" s="232">
        <v>0</v>
      </c>
      <c r="O110" s="462">
        <v>0</v>
      </c>
      <c r="P110" s="524">
        <f>SUM(Q110+T110)</f>
        <v>0</v>
      </c>
      <c r="Q110" s="525"/>
      <c r="R110" s="525"/>
      <c r="S110" s="525"/>
      <c r="T110" s="525"/>
      <c r="U110" s="491">
        <f t="shared" si="324"/>
        <v>0</v>
      </c>
      <c r="V110" s="527"/>
      <c r="W110" s="527"/>
      <c r="X110" s="527"/>
      <c r="Y110" s="527"/>
      <c r="Z110" s="528"/>
      <c r="AA110" s="524">
        <f t="shared" si="325"/>
        <v>25000</v>
      </c>
      <c r="AB110" s="232">
        <f t="shared" si="326"/>
        <v>25000</v>
      </c>
      <c r="AC110" s="232">
        <f t="shared" si="327"/>
        <v>0</v>
      </c>
      <c r="AD110" s="232">
        <f t="shared" si="328"/>
        <v>0</v>
      </c>
      <c r="AE110" s="232">
        <f t="shared" si="329"/>
        <v>0</v>
      </c>
      <c r="AF110" s="232">
        <f t="shared" si="330"/>
        <v>0</v>
      </c>
      <c r="AG110" s="232">
        <f t="shared" si="331"/>
        <v>0</v>
      </c>
      <c r="AH110" s="232">
        <f t="shared" si="332"/>
        <v>0</v>
      </c>
      <c r="AI110" s="232">
        <f t="shared" si="333"/>
        <v>0</v>
      </c>
      <c r="AJ110" s="232">
        <f t="shared" si="334"/>
        <v>0</v>
      </c>
      <c r="AK110" s="232">
        <f t="shared" si="335"/>
        <v>0</v>
      </c>
      <c r="AL110" s="233">
        <f>SUM(AA110+AF110)</f>
        <v>25000</v>
      </c>
      <c r="AM110" s="426">
        <f t="shared" si="220"/>
        <v>0</v>
      </c>
      <c r="AN110" s="427">
        <f t="shared" si="223"/>
        <v>0</v>
      </c>
      <c r="AO110" s="72"/>
      <c r="AP110" s="72"/>
      <c r="AQ110" s="72"/>
      <c r="AR110" s="72"/>
      <c r="AS110" s="72"/>
      <c r="AT110" s="72"/>
      <c r="AU110" s="72"/>
      <c r="AV110" s="72"/>
      <c r="AW110" s="415"/>
      <c r="AX110" s="491"/>
      <c r="AY110" s="72"/>
      <c r="AZ110" s="72"/>
      <c r="BA110" s="72"/>
      <c r="BB110" s="72"/>
      <c r="BC110" s="72"/>
      <c r="BD110" s="72"/>
      <c r="BE110" s="72"/>
      <c r="BF110" s="72"/>
      <c r="BG110" s="72"/>
      <c r="BH110" s="72"/>
      <c r="BI110" s="72"/>
      <c r="BJ110" s="72"/>
      <c r="BK110" s="72"/>
      <c r="BL110" s="72"/>
      <c r="BM110" s="164">
        <f t="shared" si="221"/>
        <v>25000</v>
      </c>
      <c r="BN110" s="399"/>
      <c r="BO110" s="399"/>
      <c r="BP110" s="399">
        <f t="shared" si="222"/>
        <v>0</v>
      </c>
      <c r="BQ110" s="382"/>
    </row>
    <row r="111" spans="1:69" s="77" customFormat="1" ht="13.5" thickBot="1" x14ac:dyDescent="0.25">
      <c r="A111" s="157" t="s">
        <v>41</v>
      </c>
      <c r="B111" s="194" t="s">
        <v>42</v>
      </c>
      <c r="C111" s="194" t="s">
        <v>108</v>
      </c>
      <c r="D111" s="437" t="s">
        <v>43</v>
      </c>
      <c r="E111" s="461">
        <v>90000</v>
      </c>
      <c r="F111" s="232">
        <v>90000</v>
      </c>
      <c r="G111" s="232">
        <v>0</v>
      </c>
      <c r="H111" s="232">
        <v>0</v>
      </c>
      <c r="I111" s="232">
        <v>0</v>
      </c>
      <c r="J111" s="232">
        <v>61000</v>
      </c>
      <c r="K111" s="232">
        <v>0</v>
      </c>
      <c r="L111" s="232">
        <v>61000</v>
      </c>
      <c r="M111" s="232">
        <v>0</v>
      </c>
      <c r="N111" s="232">
        <v>0</v>
      </c>
      <c r="O111" s="462">
        <v>0</v>
      </c>
      <c r="P111" s="524">
        <f>SUM(Q111+T111)</f>
        <v>0</v>
      </c>
      <c r="Q111" s="525"/>
      <c r="R111" s="525"/>
      <c r="S111" s="525"/>
      <c r="T111" s="525"/>
      <c r="U111" s="491">
        <f t="shared" si="324"/>
        <v>0</v>
      </c>
      <c r="V111" s="529"/>
      <c r="W111" s="529"/>
      <c r="X111" s="529"/>
      <c r="Y111" s="529"/>
      <c r="Z111" s="530"/>
      <c r="AA111" s="524">
        <f t="shared" si="325"/>
        <v>90000</v>
      </c>
      <c r="AB111" s="232">
        <f t="shared" si="326"/>
        <v>90000</v>
      </c>
      <c r="AC111" s="232">
        <f t="shared" si="327"/>
        <v>0</v>
      </c>
      <c r="AD111" s="232">
        <f t="shared" si="328"/>
        <v>0</v>
      </c>
      <c r="AE111" s="232">
        <f t="shared" si="329"/>
        <v>0</v>
      </c>
      <c r="AF111" s="232">
        <f t="shared" si="330"/>
        <v>61000</v>
      </c>
      <c r="AG111" s="232">
        <f t="shared" si="331"/>
        <v>0</v>
      </c>
      <c r="AH111" s="232">
        <f t="shared" si="332"/>
        <v>61000</v>
      </c>
      <c r="AI111" s="232">
        <f t="shared" si="333"/>
        <v>0</v>
      </c>
      <c r="AJ111" s="232">
        <f t="shared" si="334"/>
        <v>0</v>
      </c>
      <c r="AK111" s="232">
        <f t="shared" si="335"/>
        <v>0</v>
      </c>
      <c r="AL111" s="233">
        <f>SUM(AA111+AF111)</f>
        <v>151000</v>
      </c>
      <c r="AM111" s="426">
        <f t="shared" si="220"/>
        <v>0</v>
      </c>
      <c r="AN111" s="427">
        <f t="shared" si="223"/>
        <v>0</v>
      </c>
      <c r="AO111" s="72"/>
      <c r="AP111" s="72"/>
      <c r="AQ111" s="72"/>
      <c r="AR111" s="72"/>
      <c r="AS111" s="72"/>
      <c r="AT111" s="72"/>
      <c r="AU111" s="72"/>
      <c r="AV111" s="72"/>
      <c r="AW111" s="415"/>
      <c r="AX111" s="491"/>
      <c r="AY111" s="72"/>
      <c r="AZ111" s="72"/>
      <c r="BA111" s="72"/>
      <c r="BB111" s="72"/>
      <c r="BC111" s="72"/>
      <c r="BD111" s="72"/>
      <c r="BE111" s="72"/>
      <c r="BF111" s="72"/>
      <c r="BG111" s="72"/>
      <c r="BH111" s="72"/>
      <c r="BI111" s="72"/>
      <c r="BJ111" s="72"/>
      <c r="BK111" s="72"/>
      <c r="BL111" s="72"/>
      <c r="BM111" s="164">
        <f t="shared" si="221"/>
        <v>90000</v>
      </c>
      <c r="BN111" s="399"/>
      <c r="BO111" s="399"/>
      <c r="BP111" s="399">
        <f t="shared" si="222"/>
        <v>61000</v>
      </c>
      <c r="BQ111" s="383" t="s">
        <v>451</v>
      </c>
    </row>
    <row r="112" spans="1:69" s="112" customFormat="1" x14ac:dyDescent="0.2">
      <c r="A112" s="56" t="s">
        <v>163</v>
      </c>
      <c r="B112" s="57"/>
      <c r="C112" s="57"/>
      <c r="D112" s="450" t="s">
        <v>61</v>
      </c>
      <c r="E112" s="464">
        <v>2881390</v>
      </c>
      <c r="F112" s="236">
        <v>2881390</v>
      </c>
      <c r="G112" s="236">
        <v>2084756</v>
      </c>
      <c r="H112" s="236">
        <v>36600</v>
      </c>
      <c r="I112" s="236">
        <v>0</v>
      </c>
      <c r="J112" s="236">
        <v>3610120</v>
      </c>
      <c r="K112" s="236">
        <v>3610120</v>
      </c>
      <c r="L112" s="236">
        <v>0</v>
      </c>
      <c r="M112" s="236">
        <v>0</v>
      </c>
      <c r="N112" s="236">
        <v>0</v>
      </c>
      <c r="O112" s="337">
        <v>3610120</v>
      </c>
      <c r="P112" s="537">
        <f t="shared" ref="P112:Z112" si="336">SUM(P113)</f>
        <v>95743.59</v>
      </c>
      <c r="Q112" s="98">
        <f t="shared" si="336"/>
        <v>95743.59</v>
      </c>
      <c r="R112" s="98">
        <f t="shared" si="336"/>
        <v>0</v>
      </c>
      <c r="S112" s="98">
        <f t="shared" si="336"/>
        <v>0</v>
      </c>
      <c r="T112" s="98">
        <f t="shared" si="336"/>
        <v>0</v>
      </c>
      <c r="U112" s="98">
        <f t="shared" si="336"/>
        <v>0</v>
      </c>
      <c r="V112" s="98">
        <f t="shared" si="336"/>
        <v>0</v>
      </c>
      <c r="W112" s="98">
        <f t="shared" si="336"/>
        <v>0</v>
      </c>
      <c r="X112" s="98">
        <f t="shared" si="336"/>
        <v>0</v>
      </c>
      <c r="Y112" s="98">
        <f t="shared" si="336"/>
        <v>0</v>
      </c>
      <c r="Z112" s="538">
        <f t="shared" si="336"/>
        <v>0</v>
      </c>
      <c r="AA112" s="537">
        <f>SUM(AA113)</f>
        <v>2977133.59</v>
      </c>
      <c r="AB112" s="236">
        <f t="shared" ref="AB112:AL112" si="337">SUM(AB113)</f>
        <v>2977133.59</v>
      </c>
      <c r="AC112" s="236">
        <f t="shared" si="337"/>
        <v>2084756</v>
      </c>
      <c r="AD112" s="236">
        <f t="shared" si="337"/>
        <v>36600</v>
      </c>
      <c r="AE112" s="236">
        <f t="shared" si="337"/>
        <v>0</v>
      </c>
      <c r="AF112" s="236">
        <f t="shared" si="337"/>
        <v>3610120</v>
      </c>
      <c r="AG112" s="236">
        <f t="shared" si="337"/>
        <v>3610120</v>
      </c>
      <c r="AH112" s="236">
        <f t="shared" si="337"/>
        <v>0</v>
      </c>
      <c r="AI112" s="236">
        <f t="shared" si="337"/>
        <v>0</v>
      </c>
      <c r="AJ112" s="236">
        <f t="shared" si="337"/>
        <v>0</v>
      </c>
      <c r="AK112" s="236">
        <f t="shared" si="337"/>
        <v>3610120</v>
      </c>
      <c r="AL112" s="337">
        <f t="shared" si="337"/>
        <v>6587253.5899999999</v>
      </c>
      <c r="AM112" s="426">
        <f t="shared" si="220"/>
        <v>0</v>
      </c>
      <c r="AN112" s="427">
        <f t="shared" si="223"/>
        <v>0</v>
      </c>
      <c r="AO112" s="98">
        <f t="shared" ref="AO112:BK112" si="338">SUM(AO113)</f>
        <v>0</v>
      </c>
      <c r="AP112" s="98"/>
      <c r="AQ112" s="98"/>
      <c r="AR112" s="98">
        <f t="shared" si="338"/>
        <v>0</v>
      </c>
      <c r="AS112" s="98">
        <f t="shared" si="338"/>
        <v>0</v>
      </c>
      <c r="AT112" s="98"/>
      <c r="AU112" s="98">
        <f t="shared" si="338"/>
        <v>0</v>
      </c>
      <c r="AV112" s="98">
        <f t="shared" si="338"/>
        <v>0</v>
      </c>
      <c r="AW112" s="402"/>
      <c r="AX112" s="639"/>
      <c r="AY112" s="98">
        <f t="shared" si="338"/>
        <v>0</v>
      </c>
      <c r="AZ112" s="98">
        <f t="shared" si="338"/>
        <v>0</v>
      </c>
      <c r="BA112" s="98">
        <f t="shared" si="338"/>
        <v>0</v>
      </c>
      <c r="BB112" s="98"/>
      <c r="BC112" s="98">
        <f t="shared" si="338"/>
        <v>0</v>
      </c>
      <c r="BD112" s="98"/>
      <c r="BE112" s="98">
        <f t="shared" si="338"/>
        <v>0</v>
      </c>
      <c r="BF112" s="98">
        <f t="shared" si="338"/>
        <v>0</v>
      </c>
      <c r="BG112" s="98">
        <f t="shared" si="338"/>
        <v>0</v>
      </c>
      <c r="BH112" s="98">
        <f t="shared" si="338"/>
        <v>0</v>
      </c>
      <c r="BI112" s="98">
        <f t="shared" si="338"/>
        <v>0</v>
      </c>
      <c r="BJ112" s="98">
        <f t="shared" si="338"/>
        <v>0</v>
      </c>
      <c r="BK112" s="98">
        <f t="shared" si="338"/>
        <v>0</v>
      </c>
      <c r="BL112" s="501"/>
      <c r="BM112" s="164">
        <f t="shared" si="221"/>
        <v>2977133.59</v>
      </c>
      <c r="BN112" s="399"/>
      <c r="BO112" s="399"/>
      <c r="BP112" s="399">
        <f t="shared" si="222"/>
        <v>3610120</v>
      </c>
      <c r="BQ112" s="381"/>
    </row>
    <row r="113" spans="1:69" s="112" customFormat="1" x14ac:dyDescent="0.2">
      <c r="A113" s="52" t="s">
        <v>164</v>
      </c>
      <c r="B113" s="53"/>
      <c r="C113" s="53"/>
      <c r="D113" s="434" t="s">
        <v>61</v>
      </c>
      <c r="E113" s="465">
        <v>2881390</v>
      </c>
      <c r="F113" s="230">
        <v>2881390</v>
      </c>
      <c r="G113" s="230">
        <v>2084756</v>
      </c>
      <c r="H113" s="230">
        <v>36600</v>
      </c>
      <c r="I113" s="230">
        <v>0</v>
      </c>
      <c r="J113" s="230">
        <v>3610120</v>
      </c>
      <c r="K113" s="230">
        <v>3610120</v>
      </c>
      <c r="L113" s="230">
        <v>0</v>
      </c>
      <c r="M113" s="230">
        <v>0</v>
      </c>
      <c r="N113" s="230">
        <v>0</v>
      </c>
      <c r="O113" s="338">
        <v>3610120</v>
      </c>
      <c r="P113" s="539">
        <f t="shared" ref="P113:Z113" si="339">SUM(P114:P117)</f>
        <v>95743.59</v>
      </c>
      <c r="Q113" s="97">
        <f t="shared" si="339"/>
        <v>95743.59</v>
      </c>
      <c r="R113" s="97">
        <f t="shared" si="339"/>
        <v>0</v>
      </c>
      <c r="S113" s="97">
        <f t="shared" si="339"/>
        <v>0</v>
      </c>
      <c r="T113" s="97">
        <f t="shared" si="339"/>
        <v>0</v>
      </c>
      <c r="U113" s="97">
        <f t="shared" si="339"/>
        <v>0</v>
      </c>
      <c r="V113" s="97">
        <f t="shared" si="339"/>
        <v>0</v>
      </c>
      <c r="W113" s="97">
        <f t="shared" si="339"/>
        <v>0</v>
      </c>
      <c r="X113" s="97">
        <f t="shared" si="339"/>
        <v>0</v>
      </c>
      <c r="Y113" s="97">
        <f t="shared" si="339"/>
        <v>0</v>
      </c>
      <c r="Z113" s="540">
        <f t="shared" si="339"/>
        <v>0</v>
      </c>
      <c r="AA113" s="539">
        <f t="shared" ref="AA113:AL113" si="340">SUM(AA114:AA117)</f>
        <v>2977133.59</v>
      </c>
      <c r="AB113" s="230">
        <f t="shared" si="340"/>
        <v>2977133.59</v>
      </c>
      <c r="AC113" s="230">
        <f t="shared" si="340"/>
        <v>2084756</v>
      </c>
      <c r="AD113" s="230">
        <f t="shared" si="340"/>
        <v>36600</v>
      </c>
      <c r="AE113" s="230">
        <f t="shared" si="340"/>
        <v>0</v>
      </c>
      <c r="AF113" s="230">
        <f t="shared" si="340"/>
        <v>3610120</v>
      </c>
      <c r="AG113" s="230">
        <f t="shared" si="340"/>
        <v>3610120</v>
      </c>
      <c r="AH113" s="230">
        <f t="shared" si="340"/>
        <v>0</v>
      </c>
      <c r="AI113" s="230">
        <f t="shared" si="340"/>
        <v>0</v>
      </c>
      <c r="AJ113" s="230">
        <f t="shared" si="340"/>
        <v>0</v>
      </c>
      <c r="AK113" s="230">
        <f t="shared" si="340"/>
        <v>3610120</v>
      </c>
      <c r="AL113" s="338">
        <f t="shared" si="340"/>
        <v>6587253.5899999999</v>
      </c>
      <c r="AM113" s="426">
        <f t="shared" si="220"/>
        <v>0</v>
      </c>
      <c r="AN113" s="427">
        <f t="shared" si="223"/>
        <v>0</v>
      </c>
      <c r="AO113" s="97">
        <f t="shared" ref="AO113:AV113" si="341">SUM(AO114:AO117)</f>
        <v>0</v>
      </c>
      <c r="AP113" s="97"/>
      <c r="AQ113" s="97"/>
      <c r="AR113" s="97">
        <f t="shared" si="341"/>
        <v>0</v>
      </c>
      <c r="AS113" s="97">
        <f t="shared" si="341"/>
        <v>0</v>
      </c>
      <c r="AT113" s="97"/>
      <c r="AU113" s="97">
        <f t="shared" si="341"/>
        <v>0</v>
      </c>
      <c r="AV113" s="97">
        <f t="shared" si="341"/>
        <v>0</v>
      </c>
      <c r="AW113" s="403"/>
      <c r="AX113" s="640"/>
      <c r="AY113" s="97">
        <f>SUM(AY114:AY117)</f>
        <v>0</v>
      </c>
      <c r="AZ113" s="97">
        <f>SUM(AZ114:AZ117)</f>
        <v>0</v>
      </c>
      <c r="BA113" s="97">
        <f>SUM(BA114:BA117)</f>
        <v>0</v>
      </c>
      <c r="BB113" s="97"/>
      <c r="BC113" s="97">
        <f t="shared" ref="BC113:BK113" si="342">SUM(BC114:BC117)</f>
        <v>0</v>
      </c>
      <c r="BD113" s="97"/>
      <c r="BE113" s="97">
        <f t="shared" si="342"/>
        <v>0</v>
      </c>
      <c r="BF113" s="97">
        <f t="shared" si="342"/>
        <v>0</v>
      </c>
      <c r="BG113" s="97">
        <f t="shared" si="342"/>
        <v>0</v>
      </c>
      <c r="BH113" s="97">
        <f t="shared" si="342"/>
        <v>0</v>
      </c>
      <c r="BI113" s="97">
        <f t="shared" si="342"/>
        <v>0</v>
      </c>
      <c r="BJ113" s="97">
        <f t="shared" si="342"/>
        <v>0</v>
      </c>
      <c r="BK113" s="97">
        <f t="shared" si="342"/>
        <v>0</v>
      </c>
      <c r="BL113" s="97"/>
      <c r="BM113" s="164">
        <f t="shared" si="221"/>
        <v>2977133.59</v>
      </c>
      <c r="BN113" s="399"/>
      <c r="BO113" s="399"/>
      <c r="BP113" s="399">
        <f t="shared" si="222"/>
        <v>3610120</v>
      </c>
      <c r="BQ113" s="381"/>
    </row>
    <row r="114" spans="1:69" s="77" customFormat="1" ht="20.45" customHeight="1" x14ac:dyDescent="0.2">
      <c r="A114" s="159" t="s">
        <v>44</v>
      </c>
      <c r="B114" s="161" t="s">
        <v>167</v>
      </c>
      <c r="C114" s="161" t="s">
        <v>76</v>
      </c>
      <c r="D114" s="435" t="s">
        <v>337</v>
      </c>
      <c r="E114" s="461">
        <v>2656390</v>
      </c>
      <c r="F114" s="232">
        <v>2656390</v>
      </c>
      <c r="G114" s="232">
        <v>2084756</v>
      </c>
      <c r="H114" s="232">
        <v>36600</v>
      </c>
      <c r="I114" s="232">
        <v>0</v>
      </c>
      <c r="J114" s="232">
        <v>0</v>
      </c>
      <c r="K114" s="232">
        <v>0</v>
      </c>
      <c r="L114" s="232">
        <v>0</v>
      </c>
      <c r="M114" s="232">
        <v>0</v>
      </c>
      <c r="N114" s="232">
        <v>0</v>
      </c>
      <c r="O114" s="462">
        <v>0</v>
      </c>
      <c r="P114" s="524">
        <f>SUM(Q114+T114)</f>
        <v>0</v>
      </c>
      <c r="Q114" s="525"/>
      <c r="R114" s="525"/>
      <c r="S114" s="525"/>
      <c r="T114" s="525"/>
      <c r="U114" s="491">
        <f t="shared" ref="U114:U115" si="343">SUM(W114+Z114)</f>
        <v>0</v>
      </c>
      <c r="V114" s="525"/>
      <c r="W114" s="525"/>
      <c r="X114" s="525"/>
      <c r="Y114" s="525"/>
      <c r="Z114" s="526"/>
      <c r="AA114" s="524">
        <f t="shared" ref="AA114:AA117" si="344">SUM(E114+P114)</f>
        <v>2656390</v>
      </c>
      <c r="AB114" s="232">
        <f t="shared" ref="AB114:AB117" si="345">SUM(F114+Q114)</f>
        <v>2656390</v>
      </c>
      <c r="AC114" s="232">
        <f t="shared" ref="AC114:AC117" si="346">SUM(G114+R114)</f>
        <v>2084756</v>
      </c>
      <c r="AD114" s="232">
        <f t="shared" ref="AD114:AD117" si="347">SUM(H114+S114)</f>
        <v>36600</v>
      </c>
      <c r="AE114" s="232">
        <f t="shared" ref="AE114:AE117" si="348">SUM(I114+T114)</f>
        <v>0</v>
      </c>
      <c r="AF114" s="232">
        <f t="shared" ref="AF114:AF117" si="349">SUM(J114+U114)</f>
        <v>0</v>
      </c>
      <c r="AG114" s="232">
        <f t="shared" ref="AG114:AG117" si="350">SUM(K114+V114)</f>
        <v>0</v>
      </c>
      <c r="AH114" s="232">
        <f t="shared" ref="AH114:AH117" si="351">SUM(L114+W114)</f>
        <v>0</v>
      </c>
      <c r="AI114" s="232">
        <f t="shared" ref="AI114:AI117" si="352">SUM(M114+X114)</f>
        <v>0</v>
      </c>
      <c r="AJ114" s="232">
        <f t="shared" ref="AJ114:AJ117" si="353">SUM(N114+Y114)</f>
        <v>0</v>
      </c>
      <c r="AK114" s="232">
        <f t="shared" ref="AK114:AK117" si="354">SUM(O114+Z114)</f>
        <v>0</v>
      </c>
      <c r="AL114" s="233">
        <f>SUM(AA114+AF114)</f>
        <v>2656390</v>
      </c>
      <c r="AM114" s="426">
        <f t="shared" si="220"/>
        <v>0</v>
      </c>
      <c r="AN114" s="427">
        <f t="shared" si="223"/>
        <v>0</v>
      </c>
      <c r="AO114" s="163"/>
      <c r="AP114" s="163"/>
      <c r="AQ114" s="163"/>
      <c r="AR114" s="163"/>
      <c r="AS114" s="163"/>
      <c r="AT114" s="163"/>
      <c r="AU114" s="163"/>
      <c r="AV114" s="163"/>
      <c r="AW114" s="398"/>
      <c r="AX114" s="638"/>
      <c r="AY114" s="163"/>
      <c r="AZ114" s="163"/>
      <c r="BA114" s="163"/>
      <c r="BB114" s="163"/>
      <c r="BC114" s="163"/>
      <c r="BD114" s="163"/>
      <c r="BE114" s="163"/>
      <c r="BF114" s="163"/>
      <c r="BG114" s="163"/>
      <c r="BH114" s="163"/>
      <c r="BI114" s="163"/>
      <c r="BJ114" s="163"/>
      <c r="BK114" s="163"/>
      <c r="BL114" s="163"/>
      <c r="BM114" s="164">
        <f t="shared" si="221"/>
        <v>2656390</v>
      </c>
      <c r="BN114" s="399"/>
      <c r="BO114" s="399"/>
      <c r="BP114" s="399">
        <f t="shared" si="222"/>
        <v>0</v>
      </c>
      <c r="BQ114" s="382"/>
    </row>
    <row r="115" spans="1:69" s="77" customFormat="1" x14ac:dyDescent="0.2">
      <c r="A115" s="157" t="s">
        <v>384</v>
      </c>
      <c r="B115" s="194" t="s">
        <v>333</v>
      </c>
      <c r="C115" s="194" t="s">
        <v>89</v>
      </c>
      <c r="D115" s="452" t="s">
        <v>336</v>
      </c>
      <c r="E115" s="461">
        <v>0</v>
      </c>
      <c r="F115" s="232">
        <v>0</v>
      </c>
      <c r="G115" s="232">
        <v>0</v>
      </c>
      <c r="H115" s="232">
        <v>0</v>
      </c>
      <c r="I115" s="232">
        <v>0</v>
      </c>
      <c r="J115" s="232">
        <v>0</v>
      </c>
      <c r="K115" s="232">
        <v>0</v>
      </c>
      <c r="L115" s="232">
        <v>0</v>
      </c>
      <c r="M115" s="232">
        <v>0</v>
      </c>
      <c r="N115" s="232">
        <v>0</v>
      </c>
      <c r="O115" s="462">
        <v>0</v>
      </c>
      <c r="P115" s="524">
        <f>SUM(Q115+T115)</f>
        <v>95743.59</v>
      </c>
      <c r="Q115" s="525">
        <v>95743.59</v>
      </c>
      <c r="R115" s="525"/>
      <c r="S115" s="525"/>
      <c r="T115" s="525"/>
      <c r="U115" s="491">
        <f t="shared" si="343"/>
        <v>0</v>
      </c>
      <c r="V115" s="544"/>
      <c r="W115" s="544"/>
      <c r="X115" s="544"/>
      <c r="Y115" s="544"/>
      <c r="Z115" s="545"/>
      <c r="AA115" s="524">
        <f t="shared" ref="AA115:AA116" si="355">SUM(E115+P115)</f>
        <v>95743.59</v>
      </c>
      <c r="AB115" s="232">
        <f t="shared" ref="AB115:AB116" si="356">SUM(F115+Q115)</f>
        <v>95743.59</v>
      </c>
      <c r="AC115" s="232">
        <f t="shared" ref="AC115:AC116" si="357">SUM(G115+R115)</f>
        <v>0</v>
      </c>
      <c r="AD115" s="232">
        <f t="shared" ref="AD115:AD116" si="358">SUM(H115+S115)</f>
        <v>0</v>
      </c>
      <c r="AE115" s="232">
        <f t="shared" ref="AE115:AE116" si="359">SUM(I115+T115)</f>
        <v>0</v>
      </c>
      <c r="AF115" s="232">
        <f t="shared" ref="AF115:AF116" si="360">SUM(J115+U115)</f>
        <v>0</v>
      </c>
      <c r="AG115" s="232">
        <f t="shared" ref="AG115:AG116" si="361">SUM(K115+V115)</f>
        <v>0</v>
      </c>
      <c r="AH115" s="232">
        <f t="shared" ref="AH115:AH116" si="362">SUM(L115+W115)</f>
        <v>0</v>
      </c>
      <c r="AI115" s="232">
        <f t="shared" ref="AI115:AI116" si="363">SUM(M115+X115)</f>
        <v>0</v>
      </c>
      <c r="AJ115" s="232">
        <f t="shared" ref="AJ115:AJ116" si="364">SUM(N115+Y115)</f>
        <v>0</v>
      </c>
      <c r="AK115" s="232">
        <f t="shared" ref="AK115:AK116" si="365">SUM(O115+Z115)</f>
        <v>0</v>
      </c>
      <c r="AL115" s="233">
        <f t="shared" ref="AL115:AL116" si="366">SUM(AA115+AF115)</f>
        <v>95743.59</v>
      </c>
      <c r="AM115" s="426">
        <f t="shared" si="220"/>
        <v>0</v>
      </c>
      <c r="AN115" s="427">
        <f t="shared" si="223"/>
        <v>0</v>
      </c>
      <c r="AO115" s="163"/>
      <c r="AP115" s="163"/>
      <c r="AQ115" s="163"/>
      <c r="AR115" s="163"/>
      <c r="AS115" s="163"/>
      <c r="AT115" s="163"/>
      <c r="AU115" s="163"/>
      <c r="AV115" s="163"/>
      <c r="AW115" s="398"/>
      <c r="AX115" s="638"/>
      <c r="AY115" s="163"/>
      <c r="AZ115" s="163"/>
      <c r="BA115" s="163"/>
      <c r="BB115" s="163"/>
      <c r="BC115" s="163"/>
      <c r="BD115" s="163"/>
      <c r="BE115" s="163"/>
      <c r="BF115" s="163"/>
      <c r="BG115" s="163"/>
      <c r="BH115" s="163"/>
      <c r="BI115" s="163"/>
      <c r="BJ115" s="163"/>
      <c r="BK115" s="163"/>
      <c r="BL115" s="163"/>
      <c r="BM115" s="164">
        <f t="shared" si="221"/>
        <v>95743.59</v>
      </c>
      <c r="BN115" s="399"/>
      <c r="BO115" s="399"/>
      <c r="BP115" s="399">
        <f t="shared" si="222"/>
        <v>0</v>
      </c>
      <c r="BQ115" s="382"/>
    </row>
    <row r="116" spans="1:69" s="77" customFormat="1" ht="25.5" x14ac:dyDescent="0.2">
      <c r="A116" s="305" t="s">
        <v>468</v>
      </c>
      <c r="B116" s="218" t="s">
        <v>469</v>
      </c>
      <c r="C116" s="218" t="s">
        <v>107</v>
      </c>
      <c r="D116" s="453" t="s">
        <v>470</v>
      </c>
      <c r="E116" s="470">
        <v>125000</v>
      </c>
      <c r="F116" s="306">
        <v>125000</v>
      </c>
      <c r="G116" s="306">
        <v>0</v>
      </c>
      <c r="H116" s="306">
        <v>0</v>
      </c>
      <c r="I116" s="306">
        <v>0</v>
      </c>
      <c r="J116" s="306">
        <v>0</v>
      </c>
      <c r="K116" s="306">
        <v>0</v>
      </c>
      <c r="L116" s="306">
        <v>0</v>
      </c>
      <c r="M116" s="306">
        <v>0</v>
      </c>
      <c r="N116" s="306">
        <v>0</v>
      </c>
      <c r="O116" s="471">
        <v>0</v>
      </c>
      <c r="P116" s="524">
        <f>SUM(Q116+T116)</f>
        <v>0</v>
      </c>
      <c r="Q116" s="525"/>
      <c r="R116" s="525"/>
      <c r="S116" s="525"/>
      <c r="T116" s="525"/>
      <c r="U116" s="491"/>
      <c r="V116" s="504"/>
      <c r="W116" s="504"/>
      <c r="X116" s="504"/>
      <c r="Y116" s="504"/>
      <c r="Z116" s="505"/>
      <c r="AA116" s="524">
        <f t="shared" si="355"/>
        <v>125000</v>
      </c>
      <c r="AB116" s="232">
        <f t="shared" si="356"/>
        <v>125000</v>
      </c>
      <c r="AC116" s="232">
        <f t="shared" si="357"/>
        <v>0</v>
      </c>
      <c r="AD116" s="232">
        <f t="shared" si="358"/>
        <v>0</v>
      </c>
      <c r="AE116" s="232">
        <f t="shared" si="359"/>
        <v>0</v>
      </c>
      <c r="AF116" s="232">
        <f t="shared" si="360"/>
        <v>0</v>
      </c>
      <c r="AG116" s="232">
        <f t="shared" si="361"/>
        <v>0</v>
      </c>
      <c r="AH116" s="232">
        <f t="shared" si="362"/>
        <v>0</v>
      </c>
      <c r="AI116" s="232">
        <f t="shared" si="363"/>
        <v>0</v>
      </c>
      <c r="AJ116" s="232">
        <f t="shared" si="364"/>
        <v>0</v>
      </c>
      <c r="AK116" s="232">
        <f t="shared" si="365"/>
        <v>0</v>
      </c>
      <c r="AL116" s="233">
        <f t="shared" si="366"/>
        <v>125000</v>
      </c>
      <c r="AM116" s="426"/>
      <c r="AN116" s="427"/>
      <c r="AO116" s="167"/>
      <c r="AP116" s="167"/>
      <c r="AQ116" s="167"/>
      <c r="AR116" s="167"/>
      <c r="AS116" s="167"/>
      <c r="AT116" s="167"/>
      <c r="AU116" s="167"/>
      <c r="AV116" s="167"/>
      <c r="AW116" s="416"/>
      <c r="AX116" s="642"/>
      <c r="AY116" s="167"/>
      <c r="AZ116" s="167"/>
      <c r="BA116" s="167"/>
      <c r="BB116" s="167"/>
      <c r="BC116" s="167"/>
      <c r="BD116" s="167"/>
      <c r="BE116" s="167"/>
      <c r="BF116" s="167"/>
      <c r="BG116" s="167"/>
      <c r="BH116" s="167"/>
      <c r="BI116" s="167"/>
      <c r="BJ116" s="167"/>
      <c r="BK116" s="167"/>
      <c r="BL116" s="167"/>
      <c r="BM116" s="164">
        <f t="shared" si="221"/>
        <v>125000</v>
      </c>
      <c r="BN116" s="404"/>
      <c r="BO116" s="404"/>
      <c r="BP116" s="399">
        <f t="shared" si="222"/>
        <v>0</v>
      </c>
      <c r="BQ116" s="382"/>
    </row>
    <row r="117" spans="1:69" s="77" customFormat="1" ht="12" customHeight="1" thickBot="1" x14ac:dyDescent="0.25">
      <c r="A117" s="305" t="s">
        <v>45</v>
      </c>
      <c r="B117" s="218" t="s">
        <v>46</v>
      </c>
      <c r="C117" s="218" t="s">
        <v>107</v>
      </c>
      <c r="D117" s="453" t="s">
        <v>47</v>
      </c>
      <c r="E117" s="470">
        <v>100000</v>
      </c>
      <c r="F117" s="306">
        <v>100000</v>
      </c>
      <c r="G117" s="306">
        <v>0</v>
      </c>
      <c r="H117" s="306">
        <v>0</v>
      </c>
      <c r="I117" s="306">
        <v>0</v>
      </c>
      <c r="J117" s="306">
        <v>3610120</v>
      </c>
      <c r="K117" s="306">
        <v>3610120</v>
      </c>
      <c r="L117" s="306">
        <v>0</v>
      </c>
      <c r="M117" s="306">
        <v>0</v>
      </c>
      <c r="N117" s="306">
        <v>0</v>
      </c>
      <c r="O117" s="471">
        <v>3610120</v>
      </c>
      <c r="P117" s="524">
        <f>SUM(Q117+T117)</f>
        <v>0</v>
      </c>
      <c r="Q117" s="525"/>
      <c r="R117" s="525"/>
      <c r="S117" s="525"/>
      <c r="T117" s="525"/>
      <c r="U117" s="491">
        <f t="shared" ref="U117" si="367">SUM(W117+Z117)</f>
        <v>0</v>
      </c>
      <c r="V117" s="504"/>
      <c r="W117" s="504"/>
      <c r="X117" s="504"/>
      <c r="Y117" s="504"/>
      <c r="Z117" s="505"/>
      <c r="AA117" s="547">
        <f t="shared" si="344"/>
        <v>100000</v>
      </c>
      <c r="AB117" s="340">
        <f t="shared" si="345"/>
        <v>100000</v>
      </c>
      <c r="AC117" s="340">
        <f t="shared" si="346"/>
        <v>0</v>
      </c>
      <c r="AD117" s="340">
        <f t="shared" si="347"/>
        <v>0</v>
      </c>
      <c r="AE117" s="340">
        <f t="shared" si="348"/>
        <v>0</v>
      </c>
      <c r="AF117" s="340">
        <f t="shared" si="349"/>
        <v>3610120</v>
      </c>
      <c r="AG117" s="340">
        <f t="shared" si="350"/>
        <v>3610120</v>
      </c>
      <c r="AH117" s="340">
        <f t="shared" si="351"/>
        <v>0</v>
      </c>
      <c r="AI117" s="340">
        <f t="shared" si="352"/>
        <v>0</v>
      </c>
      <c r="AJ117" s="340">
        <f t="shared" si="353"/>
        <v>0</v>
      </c>
      <c r="AK117" s="340">
        <f t="shared" si="354"/>
        <v>3610120</v>
      </c>
      <c r="AL117" s="480">
        <f t="shared" ref="AL117" si="368">SUM(AA117+AF117)</f>
        <v>3710120</v>
      </c>
      <c r="AM117" s="426">
        <f t="shared" si="220"/>
        <v>0</v>
      </c>
      <c r="AN117" s="427">
        <f t="shared" si="223"/>
        <v>0</v>
      </c>
      <c r="AO117" s="167"/>
      <c r="AP117" s="167"/>
      <c r="AQ117" s="167"/>
      <c r="AR117" s="167"/>
      <c r="AS117" s="167"/>
      <c r="AT117" s="167"/>
      <c r="AU117" s="167"/>
      <c r="AV117" s="167"/>
      <c r="AW117" s="416"/>
      <c r="AX117" s="642"/>
      <c r="AY117" s="167"/>
      <c r="AZ117" s="167"/>
      <c r="BA117" s="167"/>
      <c r="BB117" s="167"/>
      <c r="BC117" s="167"/>
      <c r="BD117" s="167"/>
      <c r="BE117" s="167"/>
      <c r="BF117" s="167"/>
      <c r="BG117" s="167"/>
      <c r="BH117" s="167"/>
      <c r="BI117" s="167"/>
      <c r="BJ117" s="167"/>
      <c r="BK117" s="167"/>
      <c r="BL117" s="167"/>
      <c r="BM117" s="164">
        <f t="shared" si="221"/>
        <v>100000</v>
      </c>
      <c r="BN117" s="404"/>
      <c r="BO117" s="404"/>
      <c r="BP117" s="399">
        <f t="shared" si="222"/>
        <v>3610120</v>
      </c>
      <c r="BQ117" s="193" t="s">
        <v>503</v>
      </c>
    </row>
    <row r="118" spans="1:69" s="82" customFormat="1" ht="13.5" thickBot="1" x14ac:dyDescent="0.25">
      <c r="A118" s="119" t="s">
        <v>252</v>
      </c>
      <c r="B118" s="120" t="s">
        <v>252</v>
      </c>
      <c r="C118" s="120" t="s">
        <v>252</v>
      </c>
      <c r="D118" s="456" t="s">
        <v>258</v>
      </c>
      <c r="E118" s="477">
        <f t="shared" ref="E118:AK118" si="369">SUM(E112+E107+E91+E83+E73+E53+E30+E12)</f>
        <v>268704711.12</v>
      </c>
      <c r="F118" s="237">
        <f t="shared" si="369"/>
        <v>268704711.12</v>
      </c>
      <c r="G118" s="237">
        <f t="shared" si="369"/>
        <v>167234267.17000002</v>
      </c>
      <c r="H118" s="237">
        <f t="shared" si="369"/>
        <v>19759944.649999999</v>
      </c>
      <c r="I118" s="237">
        <f t="shared" si="369"/>
        <v>0</v>
      </c>
      <c r="J118" s="237">
        <f t="shared" si="369"/>
        <v>33571607.82</v>
      </c>
      <c r="K118" s="237">
        <f t="shared" si="369"/>
        <v>23007557.849999998</v>
      </c>
      <c r="L118" s="237">
        <f t="shared" si="369"/>
        <v>9609951.9199999999</v>
      </c>
      <c r="M118" s="237">
        <f t="shared" si="369"/>
        <v>1145349</v>
      </c>
      <c r="N118" s="237">
        <f t="shared" si="369"/>
        <v>52405</v>
      </c>
      <c r="O118" s="478">
        <f t="shared" si="369"/>
        <v>23961655.899999999</v>
      </c>
      <c r="P118" s="548">
        <f t="shared" si="369"/>
        <v>956948.59</v>
      </c>
      <c r="Q118" s="549">
        <f t="shared" si="369"/>
        <v>956948.59</v>
      </c>
      <c r="R118" s="549">
        <f t="shared" si="369"/>
        <v>0</v>
      </c>
      <c r="S118" s="549">
        <f t="shared" si="369"/>
        <v>7005</v>
      </c>
      <c r="T118" s="549">
        <f t="shared" si="369"/>
        <v>0</v>
      </c>
      <c r="U118" s="549">
        <f t="shared" si="369"/>
        <v>-831916.91999999993</v>
      </c>
      <c r="V118" s="549">
        <f t="shared" si="369"/>
        <v>-863916.91999999993</v>
      </c>
      <c r="W118" s="549">
        <f t="shared" si="369"/>
        <v>0</v>
      </c>
      <c r="X118" s="549">
        <f t="shared" si="369"/>
        <v>0</v>
      </c>
      <c r="Y118" s="549">
        <f t="shared" si="369"/>
        <v>0</v>
      </c>
      <c r="Z118" s="550">
        <f t="shared" si="369"/>
        <v>-831916.91999999993</v>
      </c>
      <c r="AA118" s="551">
        <f t="shared" si="369"/>
        <v>269661659.71000004</v>
      </c>
      <c r="AB118" s="237">
        <f t="shared" si="369"/>
        <v>269661659.71000004</v>
      </c>
      <c r="AC118" s="237">
        <f t="shared" si="369"/>
        <v>167234267.17000002</v>
      </c>
      <c r="AD118" s="237">
        <f t="shared" si="369"/>
        <v>19766949.649999999</v>
      </c>
      <c r="AE118" s="237">
        <f t="shared" si="369"/>
        <v>0</v>
      </c>
      <c r="AF118" s="237">
        <f t="shared" si="369"/>
        <v>32739690.899999999</v>
      </c>
      <c r="AG118" s="237">
        <f t="shared" si="369"/>
        <v>22143640.93</v>
      </c>
      <c r="AH118" s="237">
        <f t="shared" si="369"/>
        <v>9609951.9199999999</v>
      </c>
      <c r="AI118" s="237">
        <f t="shared" si="369"/>
        <v>1145349</v>
      </c>
      <c r="AJ118" s="237">
        <f t="shared" si="369"/>
        <v>52405</v>
      </c>
      <c r="AK118" s="237">
        <f t="shared" si="369"/>
        <v>23129738.979999997</v>
      </c>
      <c r="AL118" s="308">
        <f>SUM(AA118+AF118)</f>
        <v>302401350.61000001</v>
      </c>
      <c r="AM118" s="426">
        <f>SUM(AA118-AO118-AR118-AS118-AU118-AV118-AY118-AZ118-BA118-BC118-BE118-BF118-BG118-BK118-BM118-AP118-AQ118-BH118-BI118-BJ118-BB118-BD118-AT118-BL118-AX118)</f>
        <v>1.0710209608078003E-8</v>
      </c>
      <c r="AN118" s="427">
        <f t="shared" si="223"/>
        <v>0</v>
      </c>
      <c r="AO118" s="377">
        <f>SUM(AO112+AO107+AO91+AO83+AO73+AO53+AO30+AO12)</f>
        <v>0</v>
      </c>
      <c r="AP118" s="377"/>
      <c r="AQ118" s="377"/>
      <c r="AR118" s="378">
        <f t="shared" ref="AR118:BL118" si="370">SUM(AR112+AR107+AR91+AR83+AR73+AR53+AR30+AR12)</f>
        <v>70192500</v>
      </c>
      <c r="AS118" s="378">
        <f t="shared" si="370"/>
        <v>1747516</v>
      </c>
      <c r="AT118" s="378">
        <f t="shared" si="370"/>
        <v>981536</v>
      </c>
      <c r="AU118" s="378">
        <f t="shared" si="370"/>
        <v>1499036</v>
      </c>
      <c r="AV118" s="378">
        <f t="shared" si="370"/>
        <v>247050</v>
      </c>
      <c r="AW118" s="405">
        <f t="shared" si="370"/>
        <v>0</v>
      </c>
      <c r="AX118" s="405">
        <f t="shared" si="370"/>
        <v>1049096</v>
      </c>
      <c r="AY118" s="405">
        <f t="shared" si="370"/>
        <v>0</v>
      </c>
      <c r="AZ118" s="378">
        <f t="shared" si="370"/>
        <v>0</v>
      </c>
      <c r="BA118" s="378">
        <f t="shared" si="370"/>
        <v>0</v>
      </c>
      <c r="BB118" s="378">
        <f t="shared" si="370"/>
        <v>0</v>
      </c>
      <c r="BC118" s="378">
        <f t="shared" si="370"/>
        <v>0</v>
      </c>
      <c r="BD118" s="378">
        <f t="shared" si="370"/>
        <v>83239</v>
      </c>
      <c r="BE118" s="378">
        <f t="shared" si="370"/>
        <v>0</v>
      </c>
      <c r="BF118" s="378">
        <f t="shared" si="370"/>
        <v>361366</v>
      </c>
      <c r="BG118" s="378">
        <f t="shared" si="370"/>
        <v>64951</v>
      </c>
      <c r="BH118" s="378">
        <f t="shared" si="370"/>
        <v>43509</v>
      </c>
      <c r="BI118" s="378">
        <f t="shared" si="370"/>
        <v>38512</v>
      </c>
      <c r="BJ118" s="378">
        <f t="shared" si="370"/>
        <v>0</v>
      </c>
      <c r="BK118" s="378">
        <f t="shared" si="370"/>
        <v>0</v>
      </c>
      <c r="BL118" s="378">
        <f t="shared" si="370"/>
        <v>861981.02</v>
      </c>
      <c r="BM118" s="164">
        <f>SUM(AA118-AO118-AR118-AS118-AU118-AV118-AY118-AZ118-BA118-BC118-BE118-BF118-BG118-BK118-AP118-AQ118-BH118-BI118-BJ118-BB118-AT118-BD118-BL118-AX118)</f>
        <v>192491367.69000003</v>
      </c>
      <c r="BN118" s="405">
        <f>SUM(BN112+BN107+BN91+BN83+BN73+BN53+BN30+BN12)</f>
        <v>10600000</v>
      </c>
      <c r="BO118" s="405">
        <f>SUM(BO112+BO107+BO91+BO83+BO73+BO53+BO30+BO12)</f>
        <v>0</v>
      </c>
      <c r="BP118" s="404">
        <f>SUM(AF118-AW118-BN118)</f>
        <v>22139690.899999999</v>
      </c>
      <c r="BQ118" s="385"/>
    </row>
    <row r="119" spans="1:69" s="82" customFormat="1" ht="19.5" x14ac:dyDescent="0.3">
      <c r="A119" s="105"/>
      <c r="B119" s="105"/>
      <c r="C119" s="105"/>
      <c r="D119" s="106"/>
      <c r="E119" s="106"/>
      <c r="F119" s="106"/>
      <c r="G119" s="106"/>
      <c r="H119" s="106"/>
      <c r="I119" s="106"/>
      <c r="J119" s="106"/>
      <c r="K119" s="106"/>
      <c r="L119" s="106"/>
      <c r="M119" s="106"/>
      <c r="N119" s="106"/>
      <c r="O119" s="106"/>
      <c r="P119" s="552"/>
      <c r="Q119" s="552"/>
      <c r="R119" s="552"/>
      <c r="S119" s="552"/>
      <c r="T119" s="552"/>
      <c r="U119" s="552"/>
      <c r="V119" s="552"/>
      <c r="W119" s="552"/>
      <c r="X119" s="552"/>
      <c r="Y119" s="552"/>
      <c r="Z119" s="552"/>
      <c r="AA119" s="107"/>
      <c r="AB119" s="107"/>
      <c r="AC119" s="107"/>
      <c r="AD119" s="107"/>
      <c r="AE119" s="107"/>
      <c r="AF119" s="107"/>
      <c r="AG119" s="107"/>
      <c r="AH119" s="107"/>
      <c r="AI119" s="107"/>
      <c r="AJ119" s="107"/>
      <c r="AK119" s="107"/>
      <c r="AL119" s="107"/>
      <c r="AM119" s="431"/>
      <c r="AN119" s="432" t="s">
        <v>382</v>
      </c>
      <c r="AO119" s="395"/>
      <c r="AP119" s="396"/>
      <c r="AQ119" s="397"/>
      <c r="AR119" s="397">
        <v>70192500</v>
      </c>
      <c r="AS119" s="397">
        <v>1747516</v>
      </c>
      <c r="AT119" s="397">
        <v>981536</v>
      </c>
      <c r="AU119" s="397">
        <v>1499036</v>
      </c>
      <c r="AV119" s="714">
        <v>247050</v>
      </c>
      <c r="AW119" s="715"/>
      <c r="AX119" s="634">
        <v>1049096</v>
      </c>
      <c r="AY119" s="714"/>
      <c r="AZ119" s="716"/>
      <c r="BA119" s="716"/>
      <c r="BB119" s="716"/>
      <c r="BC119" s="715"/>
      <c r="BD119" s="495">
        <v>83239</v>
      </c>
      <c r="BE119" s="397"/>
      <c r="BF119" s="397">
        <v>361366</v>
      </c>
      <c r="BG119" s="397">
        <v>64951</v>
      </c>
      <c r="BH119" s="397">
        <v>43509</v>
      </c>
      <c r="BI119" s="397">
        <v>38512</v>
      </c>
      <c r="BJ119" s="397"/>
      <c r="BK119" s="397"/>
      <c r="BL119" s="397"/>
      <c r="BM119" s="397"/>
      <c r="BN119" s="402"/>
      <c r="BO119" s="402"/>
      <c r="BP119" s="406"/>
      <c r="BQ119" s="99"/>
    </row>
    <row r="120" spans="1:69" ht="19.899999999999999" customHeight="1" thickBot="1" x14ac:dyDescent="0.35">
      <c r="A120" s="69"/>
      <c r="C120" s="4"/>
      <c r="D120" s="284" t="s">
        <v>372</v>
      </c>
      <c r="E120" s="173"/>
      <c r="F120" s="173"/>
      <c r="G120" s="83" t="s">
        <v>373</v>
      </c>
      <c r="H120" s="173"/>
      <c r="I120" s="173"/>
      <c r="J120" s="173"/>
      <c r="K120" s="173"/>
      <c r="L120" s="173"/>
      <c r="M120" s="173"/>
      <c r="N120" s="173"/>
      <c r="P120" s="553"/>
      <c r="Q120" s="553"/>
      <c r="R120" s="553"/>
      <c r="S120" s="553"/>
      <c r="T120" s="553"/>
      <c r="U120" s="553"/>
      <c r="V120" s="553"/>
      <c r="W120" s="553"/>
      <c r="X120" s="553"/>
      <c r="Y120" s="553"/>
      <c r="Z120" s="553"/>
      <c r="AA120" s="508"/>
      <c r="AB120" s="509"/>
      <c r="AC120" s="510"/>
      <c r="AD120" s="511"/>
      <c r="AE120" s="510"/>
      <c r="AF120" s="512"/>
      <c r="AG120" s="512"/>
      <c r="AH120" s="510"/>
      <c r="AI120" s="513"/>
      <c r="AJ120" s="513"/>
      <c r="AK120" s="513"/>
      <c r="AL120" s="514"/>
      <c r="AM120" s="391"/>
      <c r="AN120" s="391" t="s">
        <v>383</v>
      </c>
      <c r="AO120" s="500"/>
      <c r="AP120" s="394"/>
      <c r="AQ120" s="379"/>
      <c r="AR120" s="379" t="b">
        <f>SUM(AR118-AR119)=0</f>
        <v>1</v>
      </c>
      <c r="AS120" s="379" t="b">
        <f t="shared" ref="AS120:AU120" si="371">SUM(AS118-AS119)=0</f>
        <v>1</v>
      </c>
      <c r="AT120" s="492" t="b">
        <f t="shared" si="371"/>
        <v>1</v>
      </c>
      <c r="AU120" s="379" t="b">
        <f t="shared" si="371"/>
        <v>1</v>
      </c>
      <c r="AV120" s="707" t="b">
        <f>SUM(AV118+AW118-AV119)=0</f>
        <v>1</v>
      </c>
      <c r="AW120" s="707"/>
      <c r="AX120" s="635" t="b">
        <f>SUM(AX118-AX119)=0</f>
        <v>1</v>
      </c>
      <c r="AY120" s="708"/>
      <c r="AZ120" s="709"/>
      <c r="BA120" s="709"/>
      <c r="BB120" s="709"/>
      <c r="BC120" s="710"/>
      <c r="BD120" s="497" t="b">
        <f>SUM(BD118-BD119)=0</f>
        <v>1</v>
      </c>
      <c r="BE120" s="379"/>
      <c r="BF120" s="707" t="b">
        <f>SUM(BF118+BG118+BH118+BI118+BJ118+BK118-BF119-BG119-BH119-BI119-BJ119-BK119)=0</f>
        <v>1</v>
      </c>
      <c r="BG120" s="707"/>
      <c r="BH120" s="707"/>
      <c r="BI120" s="707"/>
      <c r="BJ120" s="707"/>
      <c r="BK120" s="707"/>
      <c r="BL120" s="498"/>
      <c r="BM120" s="379"/>
      <c r="BN120" s="407"/>
      <c r="BO120" s="407"/>
      <c r="BP120" s="408"/>
    </row>
    <row r="121" spans="1:69" s="19" customFormat="1" x14ac:dyDescent="0.2">
      <c r="A121" s="90"/>
      <c r="B121" s="90"/>
      <c r="C121" s="91"/>
      <c r="D121" s="173"/>
      <c r="E121" s="173"/>
      <c r="F121" s="173"/>
      <c r="G121" s="173"/>
      <c r="H121" s="173"/>
      <c r="I121" s="173"/>
      <c r="J121" s="173"/>
      <c r="K121" s="173"/>
      <c r="L121" s="173"/>
      <c r="M121" s="173"/>
      <c r="N121" s="173"/>
      <c r="O121" s="173"/>
      <c r="P121" s="553"/>
      <c r="Q121" s="553"/>
      <c r="R121" s="553"/>
      <c r="S121" s="553"/>
      <c r="T121" s="553"/>
      <c r="U121" s="553"/>
      <c r="V121" s="553"/>
      <c r="W121" s="553"/>
      <c r="X121" s="553"/>
      <c r="Y121" s="553"/>
      <c r="Z121" s="553"/>
      <c r="AA121" s="554"/>
      <c r="AB121" s="515"/>
      <c r="AC121" s="515"/>
      <c r="AD121" s="515"/>
      <c r="AE121" s="515"/>
      <c r="AF121" s="512"/>
      <c r="AG121" s="512"/>
      <c r="AH121" s="515"/>
      <c r="AI121" s="515"/>
      <c r="AJ121" s="515"/>
      <c r="AK121" s="515"/>
      <c r="AL121" s="512"/>
      <c r="AM121" s="392"/>
      <c r="AN121" s="393"/>
      <c r="AO121" s="122"/>
      <c r="AP121" s="122"/>
      <c r="AQ121" s="122"/>
      <c r="AR121" s="122"/>
      <c r="AS121" s="122"/>
      <c r="AT121" s="122"/>
      <c r="AU121" s="122"/>
      <c r="AV121" s="122"/>
      <c r="AW121" s="417"/>
      <c r="AX121" s="393"/>
      <c r="AY121" s="122"/>
      <c r="AZ121" s="122"/>
      <c r="BA121" s="122"/>
      <c r="BB121" s="122"/>
      <c r="BC121" s="122"/>
      <c r="BD121" s="122"/>
      <c r="BE121" s="122"/>
      <c r="BF121" s="122"/>
      <c r="BG121" s="122"/>
      <c r="BH121" s="122"/>
      <c r="BI121" s="122"/>
      <c r="BJ121" s="122"/>
      <c r="BK121" s="122"/>
      <c r="BL121" s="122"/>
      <c r="BM121" s="122"/>
      <c r="BN121" s="409"/>
      <c r="BO121" s="401"/>
      <c r="BP121" s="401"/>
    </row>
    <row r="122" spans="1:69" s="19" customFormat="1" ht="15.75" x14ac:dyDescent="0.25">
      <c r="A122" s="27"/>
      <c r="B122" s="27"/>
      <c r="C122" s="35"/>
      <c r="D122" s="309" t="s">
        <v>167</v>
      </c>
      <c r="E122" s="179">
        <f t="shared" ref="E122:AO122" si="372">SUM(E14+E32+E55+E75+E85+E93+E109+E114)</f>
        <v>38745713.629999995</v>
      </c>
      <c r="F122" s="179">
        <f t="shared" si="372"/>
        <v>38745713.629999995</v>
      </c>
      <c r="G122" s="179">
        <f t="shared" si="372"/>
        <v>29207312</v>
      </c>
      <c r="H122" s="179">
        <f t="shared" si="372"/>
        <v>1242727.6299999999</v>
      </c>
      <c r="I122" s="179">
        <f t="shared" si="372"/>
        <v>0</v>
      </c>
      <c r="J122" s="179">
        <f t="shared" si="372"/>
        <v>17000</v>
      </c>
      <c r="K122" s="179">
        <f t="shared" si="372"/>
        <v>0</v>
      </c>
      <c r="L122" s="179">
        <f t="shared" si="372"/>
        <v>17000</v>
      </c>
      <c r="M122" s="179">
        <f t="shared" si="372"/>
        <v>0</v>
      </c>
      <c r="N122" s="179">
        <f t="shared" si="372"/>
        <v>0</v>
      </c>
      <c r="O122" s="179">
        <f t="shared" si="372"/>
        <v>0</v>
      </c>
      <c r="P122" s="516">
        <f t="shared" si="372"/>
        <v>17000</v>
      </c>
      <c r="Q122" s="516">
        <f t="shared" si="372"/>
        <v>17000</v>
      </c>
      <c r="R122" s="516">
        <f t="shared" si="372"/>
        <v>0</v>
      </c>
      <c r="S122" s="516">
        <f t="shared" si="372"/>
        <v>0</v>
      </c>
      <c r="T122" s="516">
        <f t="shared" si="372"/>
        <v>0</v>
      </c>
      <c r="U122" s="516">
        <f t="shared" si="372"/>
        <v>0</v>
      </c>
      <c r="V122" s="516">
        <f t="shared" si="372"/>
        <v>0</v>
      </c>
      <c r="W122" s="516">
        <f t="shared" si="372"/>
        <v>0</v>
      </c>
      <c r="X122" s="516">
        <f t="shared" si="372"/>
        <v>0</v>
      </c>
      <c r="Y122" s="516">
        <f t="shared" si="372"/>
        <v>0</v>
      </c>
      <c r="Z122" s="516">
        <f t="shared" si="372"/>
        <v>0</v>
      </c>
      <c r="AA122" s="516">
        <f t="shared" si="372"/>
        <v>38762713.629999995</v>
      </c>
      <c r="AB122" s="516">
        <f t="shared" si="372"/>
        <v>38762713.629999995</v>
      </c>
      <c r="AC122" s="516">
        <f t="shared" si="372"/>
        <v>29207312</v>
      </c>
      <c r="AD122" s="516">
        <f t="shared" si="372"/>
        <v>1242727.6299999999</v>
      </c>
      <c r="AE122" s="516">
        <f t="shared" si="372"/>
        <v>0</v>
      </c>
      <c r="AF122" s="516">
        <f t="shared" si="372"/>
        <v>17000</v>
      </c>
      <c r="AG122" s="516">
        <f t="shared" si="372"/>
        <v>0</v>
      </c>
      <c r="AH122" s="516">
        <f t="shared" si="372"/>
        <v>17000</v>
      </c>
      <c r="AI122" s="516">
        <f t="shared" si="372"/>
        <v>0</v>
      </c>
      <c r="AJ122" s="516">
        <f t="shared" si="372"/>
        <v>0</v>
      </c>
      <c r="AK122" s="516">
        <f t="shared" si="372"/>
        <v>0</v>
      </c>
      <c r="AL122" s="516">
        <f t="shared" si="372"/>
        <v>38779713.629999995</v>
      </c>
      <c r="AM122" s="428">
        <f t="shared" si="372"/>
        <v>0</v>
      </c>
      <c r="AN122" s="428">
        <f t="shared" si="372"/>
        <v>0</v>
      </c>
      <c r="AO122" s="179">
        <f t="shared" si="372"/>
        <v>0</v>
      </c>
      <c r="AP122" s="179"/>
      <c r="AQ122" s="179"/>
      <c r="AR122" s="179">
        <f>SUM(AR14+AR32+AR55+AR75+AR85+AR93+AR109+AR114)</f>
        <v>0</v>
      </c>
      <c r="AS122" s="179">
        <f>SUM(AS14+AS32+AS55+AS75+AS85+AS93+AS109+AS114)</f>
        <v>0</v>
      </c>
      <c r="AT122" s="179"/>
      <c r="AU122" s="179">
        <f>SUM(AU14+AU32+AU55+AU75+AU85+AU93+AU109+AU114)</f>
        <v>0</v>
      </c>
      <c r="AV122" s="179">
        <f>SUM(AV14+AV32+AV55+AV75+AV85+AV93+AV109+AV114)</f>
        <v>0</v>
      </c>
      <c r="AW122" s="410">
        <f>SUM(AW14+AW32+AW55+AW75+AW85+AW93+AW109+AW114)</f>
        <v>0</v>
      </c>
      <c r="AX122" s="643"/>
      <c r="AY122" s="179">
        <f>SUM(AY14+AY32+AY55+AY75+AY85+AY93+AY109+AY114)</f>
        <v>0</v>
      </c>
      <c r="AZ122" s="179">
        <f>SUM(AZ14+AZ32+AZ55+AZ75+AZ85+AZ93+AZ109+AZ114)</f>
        <v>0</v>
      </c>
      <c r="BA122" s="179">
        <f>SUM(BA14+BA32+BA55+BA75+BA85+BA93+BA109+BA114)</f>
        <v>0</v>
      </c>
      <c r="BB122" s="179">
        <f>SUM(BB14+BB32+BB55+BB75+BB85+BB93+BB109+BB114)</f>
        <v>0</v>
      </c>
      <c r="BC122" s="179">
        <f>SUM(BC14+BC32+BC55+BC75+BC85+BC93+BC109+BC114)</f>
        <v>0</v>
      </c>
      <c r="BD122" s="179"/>
      <c r="BE122" s="179">
        <f t="shared" ref="BE122:BK122" si="373">SUM(BE14+BE32+BE55+BE75+BE85+BE93+BE109+BE114)</f>
        <v>0</v>
      </c>
      <c r="BF122" s="179">
        <f t="shared" si="373"/>
        <v>0</v>
      </c>
      <c r="BG122" s="179">
        <f t="shared" si="373"/>
        <v>0</v>
      </c>
      <c r="BH122" s="324">
        <f t="shared" si="373"/>
        <v>0</v>
      </c>
      <c r="BI122" s="179">
        <f t="shared" si="373"/>
        <v>0</v>
      </c>
      <c r="BJ122" s="179">
        <f t="shared" si="373"/>
        <v>0</v>
      </c>
      <c r="BK122" s="179">
        <f t="shared" si="373"/>
        <v>0</v>
      </c>
      <c r="BL122" s="179"/>
      <c r="BM122" s="179">
        <f>SUM(BM14+BM32+BM55+BM75+BM85+BM93+BM109+BM114)</f>
        <v>38762713.629999995</v>
      </c>
      <c r="BN122" s="410">
        <f>SUM(BN14+BN32+BN55+BN75+BN85+BN93+BN109+BN114)</f>
        <v>0</v>
      </c>
      <c r="BO122" s="410">
        <f>SUM(BO14+BO32+BO55+BO75+BO85+BO93+BO109+BO114)</f>
        <v>0</v>
      </c>
      <c r="BP122" s="410">
        <f>SUM(BP14+BP32+BP55+BP75+BP85+BP93+BP109+BP114)</f>
        <v>17000</v>
      </c>
    </row>
    <row r="123" spans="1:69" s="19" customFormat="1" ht="15.75" x14ac:dyDescent="0.25">
      <c r="A123" s="27"/>
      <c r="B123" s="27"/>
      <c r="C123" s="35"/>
      <c r="D123" s="180" t="s">
        <v>206</v>
      </c>
      <c r="E123" s="179">
        <f t="shared" ref="E123:AO123" si="374">SUM(E15+E56+E94+E110)</f>
        <v>355076.5</v>
      </c>
      <c r="F123" s="179">
        <f t="shared" si="374"/>
        <v>355076.5</v>
      </c>
      <c r="G123" s="179">
        <f t="shared" si="374"/>
        <v>0</v>
      </c>
      <c r="H123" s="179">
        <f t="shared" si="374"/>
        <v>0</v>
      </c>
      <c r="I123" s="179">
        <f t="shared" si="374"/>
        <v>0</v>
      </c>
      <c r="J123" s="179">
        <f t="shared" si="374"/>
        <v>0</v>
      </c>
      <c r="K123" s="179">
        <f t="shared" si="374"/>
        <v>0</v>
      </c>
      <c r="L123" s="179">
        <f t="shared" si="374"/>
        <v>0</v>
      </c>
      <c r="M123" s="179">
        <f t="shared" si="374"/>
        <v>0</v>
      </c>
      <c r="N123" s="179">
        <f t="shared" si="374"/>
        <v>0</v>
      </c>
      <c r="O123" s="179">
        <f t="shared" si="374"/>
        <v>0</v>
      </c>
      <c r="P123" s="516">
        <f t="shared" si="374"/>
        <v>0</v>
      </c>
      <c r="Q123" s="516">
        <f t="shared" si="374"/>
        <v>0</v>
      </c>
      <c r="R123" s="516">
        <f t="shared" si="374"/>
        <v>0</v>
      </c>
      <c r="S123" s="516">
        <f t="shared" si="374"/>
        <v>0</v>
      </c>
      <c r="T123" s="516">
        <f t="shared" si="374"/>
        <v>0</v>
      </c>
      <c r="U123" s="516">
        <f t="shared" si="374"/>
        <v>0</v>
      </c>
      <c r="V123" s="516">
        <f t="shared" si="374"/>
        <v>0</v>
      </c>
      <c r="W123" s="516">
        <f t="shared" si="374"/>
        <v>0</v>
      </c>
      <c r="X123" s="516">
        <f t="shared" si="374"/>
        <v>0</v>
      </c>
      <c r="Y123" s="516">
        <f t="shared" si="374"/>
        <v>0</v>
      </c>
      <c r="Z123" s="516">
        <f t="shared" si="374"/>
        <v>0</v>
      </c>
      <c r="AA123" s="516">
        <f t="shared" si="374"/>
        <v>355076.5</v>
      </c>
      <c r="AB123" s="516">
        <f t="shared" si="374"/>
        <v>355076.5</v>
      </c>
      <c r="AC123" s="516">
        <f t="shared" si="374"/>
        <v>0</v>
      </c>
      <c r="AD123" s="516">
        <f t="shared" si="374"/>
        <v>0</v>
      </c>
      <c r="AE123" s="516">
        <f t="shared" si="374"/>
        <v>0</v>
      </c>
      <c r="AF123" s="516">
        <f t="shared" si="374"/>
        <v>0</v>
      </c>
      <c r="AG123" s="516">
        <f t="shared" si="374"/>
        <v>0</v>
      </c>
      <c r="AH123" s="516">
        <f t="shared" si="374"/>
        <v>0</v>
      </c>
      <c r="AI123" s="516">
        <f t="shared" si="374"/>
        <v>0</v>
      </c>
      <c r="AJ123" s="516">
        <f t="shared" si="374"/>
        <v>0</v>
      </c>
      <c r="AK123" s="516">
        <f t="shared" si="374"/>
        <v>0</v>
      </c>
      <c r="AL123" s="516">
        <f t="shared" si="374"/>
        <v>355076.5</v>
      </c>
      <c r="AM123" s="428">
        <f t="shared" si="374"/>
        <v>0</v>
      </c>
      <c r="AN123" s="428">
        <f t="shared" si="374"/>
        <v>0</v>
      </c>
      <c r="AO123" s="179">
        <f t="shared" si="374"/>
        <v>0</v>
      </c>
      <c r="AP123" s="179"/>
      <c r="AQ123" s="179"/>
      <c r="AR123" s="179">
        <f>SUM(AR15+AR56+AR94+AR110)</f>
        <v>0</v>
      </c>
      <c r="AS123" s="179">
        <f>SUM(AS15+AS56+AS94+AS110)</f>
        <v>0</v>
      </c>
      <c r="AT123" s="179"/>
      <c r="AU123" s="179">
        <f>SUM(AU15+AU56+AU94+AU110)</f>
        <v>0</v>
      </c>
      <c r="AV123" s="179">
        <f>SUM(AV15+AV56+AV94+AV110)</f>
        <v>0</v>
      </c>
      <c r="AW123" s="410">
        <f>SUM(AW15+AW56+AW94+AW110)</f>
        <v>0</v>
      </c>
      <c r="AX123" s="643"/>
      <c r="AY123" s="179">
        <f>SUM(AY15+AY56+AY94+AY110)</f>
        <v>0</v>
      </c>
      <c r="AZ123" s="179">
        <f>SUM(AZ15+AZ56+AZ94+AZ110)</f>
        <v>0</v>
      </c>
      <c r="BA123" s="179">
        <f>SUM(BA15+BA56+BA94+BA110)</f>
        <v>0</v>
      </c>
      <c r="BB123" s="179">
        <f>SUM(BB15+BB56+BB94+BB110)</f>
        <v>0</v>
      </c>
      <c r="BC123" s="179">
        <f>SUM(BC15+BC56+BC94+BC110)</f>
        <v>0</v>
      </c>
      <c r="BD123" s="179"/>
      <c r="BE123" s="179">
        <f t="shared" ref="BE123:BK123" si="375">SUM(BE15+BE56+BE94+BE110)</f>
        <v>0</v>
      </c>
      <c r="BF123" s="179">
        <f t="shared" si="375"/>
        <v>0</v>
      </c>
      <c r="BG123" s="179">
        <f t="shared" si="375"/>
        <v>0</v>
      </c>
      <c r="BH123" s="324">
        <f t="shared" si="375"/>
        <v>0</v>
      </c>
      <c r="BI123" s="179">
        <f t="shared" si="375"/>
        <v>0</v>
      </c>
      <c r="BJ123" s="179">
        <f t="shared" si="375"/>
        <v>0</v>
      </c>
      <c r="BK123" s="179">
        <f t="shared" si="375"/>
        <v>0</v>
      </c>
      <c r="BL123" s="179"/>
      <c r="BM123" s="179">
        <f>SUM(BM15+BM56+BM94+BM110)</f>
        <v>355076.5</v>
      </c>
      <c r="BN123" s="410">
        <f>SUM(BN15+BN56+BN94+BN110)</f>
        <v>0</v>
      </c>
      <c r="BO123" s="410">
        <f>SUM(BO15+BO56+BO94+BO110)</f>
        <v>0</v>
      </c>
      <c r="BP123" s="410">
        <f>SUM(BP15+BP56+BP94+BP110)</f>
        <v>0</v>
      </c>
    </row>
    <row r="124" spans="1:69" s="19" customFormat="1" ht="15.75" x14ac:dyDescent="0.25">
      <c r="A124" s="27"/>
      <c r="B124" s="27"/>
      <c r="C124" s="35"/>
      <c r="D124" s="181" t="s">
        <v>265</v>
      </c>
      <c r="E124" s="179">
        <f t="shared" ref="E124:AW124" si="376">SUM(E16+E33+E34+E35+E37+E38++E39+E41+E42+E43+E44+E79+E40+E36+E46+E47)</f>
        <v>171844166.49000001</v>
      </c>
      <c r="F124" s="179">
        <f t="shared" si="376"/>
        <v>171844166.49000001</v>
      </c>
      <c r="G124" s="179">
        <f t="shared" si="376"/>
        <v>118074984.17</v>
      </c>
      <c r="H124" s="179">
        <f t="shared" si="376"/>
        <v>13448594.02</v>
      </c>
      <c r="I124" s="179">
        <f t="shared" si="376"/>
        <v>0</v>
      </c>
      <c r="J124" s="179">
        <f t="shared" si="376"/>
        <v>8011576</v>
      </c>
      <c r="K124" s="179">
        <f t="shared" si="376"/>
        <v>26500</v>
      </c>
      <c r="L124" s="179">
        <f t="shared" si="376"/>
        <v>7985076</v>
      </c>
      <c r="M124" s="179">
        <f t="shared" si="376"/>
        <v>1101989</v>
      </c>
      <c r="N124" s="179">
        <f t="shared" si="376"/>
        <v>45405</v>
      </c>
      <c r="O124" s="179">
        <f t="shared" si="376"/>
        <v>26500</v>
      </c>
      <c r="P124" s="179">
        <f>SUM(P16+P33+P34+P35+P37+P38++P39+P41+P42+P43+P44+P79+P40+P36+P46+P47+P45)</f>
        <v>0</v>
      </c>
      <c r="Q124" s="179">
        <f>SUM(Q16+Q33+Q34+Q35+Q37+Q38++Q39+Q41+Q42+Q43+Q44+Q79+Q40+Q36+Q46+Q47+Q45)</f>
        <v>0</v>
      </c>
      <c r="R124" s="179">
        <f>SUM(R16+R33+R34+R35+R37+R38++R39+R41+R42+R43+R44+R79+R40+R36+R46+R47+R45)</f>
        <v>0</v>
      </c>
      <c r="S124" s="179">
        <f t="shared" si="376"/>
        <v>70000</v>
      </c>
      <c r="T124" s="179">
        <f t="shared" si="376"/>
        <v>0</v>
      </c>
      <c r="U124" s="179">
        <f t="shared" si="376"/>
        <v>0</v>
      </c>
      <c r="V124" s="179">
        <f t="shared" si="376"/>
        <v>0</v>
      </c>
      <c r="W124" s="179">
        <f t="shared" si="376"/>
        <v>0</v>
      </c>
      <c r="X124" s="179">
        <f t="shared" si="376"/>
        <v>0</v>
      </c>
      <c r="Y124" s="179">
        <f t="shared" si="376"/>
        <v>0</v>
      </c>
      <c r="Z124" s="179">
        <f t="shared" si="376"/>
        <v>0</v>
      </c>
      <c r="AA124" s="179">
        <f>SUM(AA16+AA33+AA34+AA35+AA37+AA38++AA39+AA41+AA42+AA43+AA44+AA79+AA40+AA36+AA46+AA47+AA45)</f>
        <v>171844166.49000001</v>
      </c>
      <c r="AB124" s="179">
        <f>SUM(AB16+AB33+AB34+AB35+AB37+AB38++AB39+AB41+AB42+AB43+AB44+AB79+AB40+AB36+AB46+AB47+AB45)</f>
        <v>171844166.49000001</v>
      </c>
      <c r="AC124" s="179">
        <f>SUM(AC16+AC33+AC34+AC35+AC37+AC38++AC39+AC41+AC42+AC43+AC44+AC79+AC40+AC36+AC46+AC47+AC45)</f>
        <v>118074984.17</v>
      </c>
      <c r="AD124" s="179">
        <f t="shared" si="376"/>
        <v>13518594.02</v>
      </c>
      <c r="AE124" s="179">
        <f t="shared" si="376"/>
        <v>0</v>
      </c>
      <c r="AF124" s="179">
        <f t="shared" si="376"/>
        <v>8011576</v>
      </c>
      <c r="AG124" s="179">
        <f t="shared" si="376"/>
        <v>26500</v>
      </c>
      <c r="AH124" s="179">
        <f t="shared" si="376"/>
        <v>7985076</v>
      </c>
      <c r="AI124" s="179">
        <f t="shared" si="376"/>
        <v>1101989</v>
      </c>
      <c r="AJ124" s="179">
        <f t="shared" si="376"/>
        <v>45405</v>
      </c>
      <c r="AK124" s="179">
        <f t="shared" si="376"/>
        <v>26500</v>
      </c>
      <c r="AL124" s="179">
        <f>SUM(AL16+AL33+AL34+AL35+AL37+AL38++AL39+AL41+AL42+AL43+AL44+AL79+AL40+AL36+AL46+AL47+AL45)</f>
        <v>179855742.49000001</v>
      </c>
      <c r="AM124" s="179">
        <f t="shared" si="376"/>
        <v>0</v>
      </c>
      <c r="AN124" s="179">
        <f t="shared" si="376"/>
        <v>0</v>
      </c>
      <c r="AO124" s="179">
        <f t="shared" si="376"/>
        <v>0</v>
      </c>
      <c r="AP124" s="179">
        <f t="shared" si="376"/>
        <v>0</v>
      </c>
      <c r="AQ124" s="179">
        <f t="shared" si="376"/>
        <v>0</v>
      </c>
      <c r="AR124" s="179">
        <f t="shared" si="376"/>
        <v>70192500</v>
      </c>
      <c r="AS124" s="179">
        <f t="shared" si="376"/>
        <v>0</v>
      </c>
      <c r="AT124" s="179">
        <f t="shared" si="376"/>
        <v>0</v>
      </c>
      <c r="AU124" s="179">
        <f t="shared" si="376"/>
        <v>1499036</v>
      </c>
      <c r="AV124" s="179">
        <f t="shared" si="376"/>
        <v>247050</v>
      </c>
      <c r="AW124" s="179">
        <f t="shared" si="376"/>
        <v>0</v>
      </c>
      <c r="AX124" s="643"/>
      <c r="AY124" s="179">
        <f t="shared" ref="AY124:BP124" si="377">SUM(AY16+AY33+AY34+AY35+AY37+AY38++AY39+AY41+AY42+AY43+AY44+AY79+AY40+AY36+AY46+AY47)</f>
        <v>0</v>
      </c>
      <c r="AZ124" s="179">
        <f t="shared" si="377"/>
        <v>0</v>
      </c>
      <c r="BA124" s="179">
        <f t="shared" si="377"/>
        <v>0</v>
      </c>
      <c r="BB124" s="179">
        <f t="shared" si="377"/>
        <v>0</v>
      </c>
      <c r="BC124" s="179">
        <f t="shared" si="377"/>
        <v>0</v>
      </c>
      <c r="BD124" s="179">
        <f t="shared" si="377"/>
        <v>0</v>
      </c>
      <c r="BE124" s="179">
        <f t="shared" si="377"/>
        <v>0</v>
      </c>
      <c r="BF124" s="179">
        <f t="shared" si="377"/>
        <v>0</v>
      </c>
      <c r="BG124" s="179">
        <f t="shared" si="377"/>
        <v>14951</v>
      </c>
      <c r="BH124" s="179">
        <f t="shared" si="377"/>
        <v>25304</v>
      </c>
      <c r="BI124" s="179">
        <f t="shared" si="377"/>
        <v>16652</v>
      </c>
      <c r="BJ124" s="179">
        <f t="shared" si="377"/>
        <v>0</v>
      </c>
      <c r="BK124" s="179">
        <f t="shared" si="377"/>
        <v>0</v>
      </c>
      <c r="BL124" s="179">
        <f t="shared" si="377"/>
        <v>861981.02</v>
      </c>
      <c r="BM124" s="179">
        <f t="shared" si="377"/>
        <v>97854357.469999999</v>
      </c>
      <c r="BN124" s="410">
        <f t="shared" si="377"/>
        <v>0</v>
      </c>
      <c r="BO124" s="410">
        <f t="shared" si="377"/>
        <v>0</v>
      </c>
      <c r="BP124" s="410">
        <f t="shared" si="377"/>
        <v>8011576</v>
      </c>
    </row>
    <row r="125" spans="1:69" s="19" customFormat="1" ht="15.75" x14ac:dyDescent="0.25">
      <c r="A125" s="27"/>
      <c r="B125" s="27"/>
      <c r="C125" s="35"/>
      <c r="D125" s="181" t="s">
        <v>266</v>
      </c>
      <c r="E125" s="179">
        <f t="shared" ref="E125:AO125" si="378">SUM(E17+E18+E21+E19)</f>
        <v>11081496</v>
      </c>
      <c r="F125" s="179">
        <f t="shared" si="378"/>
        <v>11081496</v>
      </c>
      <c r="G125" s="179">
        <f t="shared" si="378"/>
        <v>0</v>
      </c>
      <c r="H125" s="179">
        <f t="shared" si="378"/>
        <v>0</v>
      </c>
      <c r="I125" s="179">
        <f t="shared" si="378"/>
        <v>0</v>
      </c>
      <c r="J125" s="179">
        <f t="shared" si="378"/>
        <v>180000</v>
      </c>
      <c r="K125" s="179">
        <f t="shared" si="378"/>
        <v>180000</v>
      </c>
      <c r="L125" s="179">
        <f t="shared" si="378"/>
        <v>0</v>
      </c>
      <c r="M125" s="179">
        <f t="shared" si="378"/>
        <v>0</v>
      </c>
      <c r="N125" s="179">
        <f t="shared" si="378"/>
        <v>0</v>
      </c>
      <c r="O125" s="179">
        <f t="shared" si="378"/>
        <v>180000</v>
      </c>
      <c r="P125" s="516">
        <f t="shared" si="378"/>
        <v>113205</v>
      </c>
      <c r="Q125" s="516">
        <f t="shared" si="378"/>
        <v>113205</v>
      </c>
      <c r="R125" s="516">
        <f t="shared" si="378"/>
        <v>0</v>
      </c>
      <c r="S125" s="516">
        <f t="shared" si="378"/>
        <v>0</v>
      </c>
      <c r="T125" s="516">
        <f t="shared" si="378"/>
        <v>0</v>
      </c>
      <c r="U125" s="516">
        <f t="shared" si="378"/>
        <v>0</v>
      </c>
      <c r="V125" s="516">
        <f t="shared" si="378"/>
        <v>0</v>
      </c>
      <c r="W125" s="516">
        <f t="shared" si="378"/>
        <v>0</v>
      </c>
      <c r="X125" s="516">
        <f t="shared" si="378"/>
        <v>0</v>
      </c>
      <c r="Y125" s="516">
        <f t="shared" si="378"/>
        <v>0</v>
      </c>
      <c r="Z125" s="516">
        <f t="shared" si="378"/>
        <v>0</v>
      </c>
      <c r="AA125" s="516">
        <f t="shared" si="378"/>
        <v>11194701</v>
      </c>
      <c r="AB125" s="516">
        <f t="shared" si="378"/>
        <v>11194701</v>
      </c>
      <c r="AC125" s="516">
        <f t="shared" si="378"/>
        <v>0</v>
      </c>
      <c r="AD125" s="516">
        <f t="shared" si="378"/>
        <v>0</v>
      </c>
      <c r="AE125" s="516">
        <f t="shared" si="378"/>
        <v>0</v>
      </c>
      <c r="AF125" s="516">
        <f t="shared" si="378"/>
        <v>180000</v>
      </c>
      <c r="AG125" s="516">
        <f t="shared" si="378"/>
        <v>180000</v>
      </c>
      <c r="AH125" s="516">
        <f t="shared" si="378"/>
        <v>0</v>
      </c>
      <c r="AI125" s="516">
        <f t="shared" si="378"/>
        <v>0</v>
      </c>
      <c r="AJ125" s="516">
        <f t="shared" si="378"/>
        <v>0</v>
      </c>
      <c r="AK125" s="516">
        <f t="shared" si="378"/>
        <v>180000</v>
      </c>
      <c r="AL125" s="516">
        <f t="shared" si="378"/>
        <v>11374701</v>
      </c>
      <c r="AM125" s="428">
        <f t="shared" si="378"/>
        <v>0</v>
      </c>
      <c r="AN125" s="428">
        <f t="shared" si="378"/>
        <v>0</v>
      </c>
      <c r="AO125" s="179">
        <f t="shared" si="378"/>
        <v>0</v>
      </c>
      <c r="AP125" s="179"/>
      <c r="AQ125" s="179"/>
      <c r="AR125" s="179">
        <f t="shared" ref="AR125:AW125" si="379">SUM(AR17+AR18+AR21+AR19)</f>
        <v>0</v>
      </c>
      <c r="AS125" s="179">
        <f t="shared" si="379"/>
        <v>0</v>
      </c>
      <c r="AT125" s="179">
        <f t="shared" si="379"/>
        <v>981536</v>
      </c>
      <c r="AU125" s="179">
        <f t="shared" si="379"/>
        <v>0</v>
      </c>
      <c r="AV125" s="179">
        <f t="shared" si="379"/>
        <v>0</v>
      </c>
      <c r="AW125" s="410">
        <f t="shared" si="379"/>
        <v>0</v>
      </c>
      <c r="AX125" s="643"/>
      <c r="AY125" s="179">
        <f>SUM(AY17+AY18+AY21+AY19)</f>
        <v>0</v>
      </c>
      <c r="AZ125" s="179">
        <f>SUM(AZ17+AZ18+AZ21+AZ19)</f>
        <v>0</v>
      </c>
      <c r="BA125" s="179">
        <f>SUM(BA17+BA18+BA21+BA19)</f>
        <v>0</v>
      </c>
      <c r="BB125" s="179">
        <f>SUM(BB17+BB18+BB21+BB19)</f>
        <v>0</v>
      </c>
      <c r="BC125" s="179">
        <f>SUM(BC17+BC18+BC21+BC19)</f>
        <v>0</v>
      </c>
      <c r="BD125" s="179"/>
      <c r="BE125" s="179">
        <f t="shared" ref="BE125:BK125" si="380">SUM(BE17+BE18+BE21+BE19)</f>
        <v>0</v>
      </c>
      <c r="BF125" s="179">
        <f t="shared" si="380"/>
        <v>0</v>
      </c>
      <c r="BG125" s="179">
        <f t="shared" si="380"/>
        <v>50000</v>
      </c>
      <c r="BH125" s="179">
        <f t="shared" si="380"/>
        <v>18205</v>
      </c>
      <c r="BI125" s="179">
        <f t="shared" si="380"/>
        <v>21860</v>
      </c>
      <c r="BJ125" s="179">
        <f t="shared" si="380"/>
        <v>0</v>
      </c>
      <c r="BK125" s="179">
        <f t="shared" si="380"/>
        <v>0</v>
      </c>
      <c r="BL125" s="179"/>
      <c r="BM125" s="179">
        <f>SUM(BM17+BM18+BM21+BM19)</f>
        <v>10123100</v>
      </c>
      <c r="BN125" s="410">
        <f>SUM(BN17+BN18+BN21+BN19)</f>
        <v>0</v>
      </c>
      <c r="BO125" s="410">
        <f>SUM(BO17+BO18+BO21+BO19)</f>
        <v>0</v>
      </c>
      <c r="BP125" s="410">
        <f>SUM(BP17+BP18+BP21+BP19)</f>
        <v>180000</v>
      </c>
    </row>
    <row r="126" spans="1:69" s="19" customFormat="1" ht="15.75" x14ac:dyDescent="0.25">
      <c r="A126" s="27"/>
      <c r="B126" s="27"/>
      <c r="C126" s="35"/>
      <c r="D126" s="181" t="s">
        <v>267</v>
      </c>
      <c r="E126" s="179">
        <f t="shared" ref="E126:AJ126" si="381">SUM(E22+E48+E49+E57+E58+E59+E60+E61+E62+E63+E64+E65+E67+E68+E69+E70+E72+E86+E95+E87+E66+E71)</f>
        <v>14790435.5</v>
      </c>
      <c r="F126" s="179">
        <f t="shared" si="381"/>
        <v>14790435.5</v>
      </c>
      <c r="G126" s="179">
        <f t="shared" si="381"/>
        <v>8520267</v>
      </c>
      <c r="H126" s="179">
        <f t="shared" si="381"/>
        <v>229400</v>
      </c>
      <c r="I126" s="179">
        <f t="shared" si="381"/>
        <v>0</v>
      </c>
      <c r="J126" s="179">
        <f t="shared" si="381"/>
        <v>221494</v>
      </c>
      <c r="K126" s="179">
        <f t="shared" si="381"/>
        <v>0</v>
      </c>
      <c r="L126" s="179">
        <f t="shared" si="381"/>
        <v>221494</v>
      </c>
      <c r="M126" s="179">
        <f t="shared" si="381"/>
        <v>28000</v>
      </c>
      <c r="N126" s="179">
        <f t="shared" si="381"/>
        <v>0</v>
      </c>
      <c r="O126" s="179">
        <f t="shared" si="381"/>
        <v>0</v>
      </c>
      <c r="P126" s="179">
        <f t="shared" si="381"/>
        <v>-17000</v>
      </c>
      <c r="Q126" s="179">
        <f t="shared" si="381"/>
        <v>-17000</v>
      </c>
      <c r="R126" s="179">
        <f t="shared" si="381"/>
        <v>0</v>
      </c>
      <c r="S126" s="179">
        <f t="shared" si="381"/>
        <v>2000</v>
      </c>
      <c r="T126" s="179">
        <f t="shared" si="381"/>
        <v>0</v>
      </c>
      <c r="U126" s="179">
        <f t="shared" si="381"/>
        <v>0</v>
      </c>
      <c r="V126" s="179">
        <f t="shared" si="381"/>
        <v>0</v>
      </c>
      <c r="W126" s="179">
        <f t="shared" si="381"/>
        <v>0</v>
      </c>
      <c r="X126" s="179">
        <f t="shared" si="381"/>
        <v>0</v>
      </c>
      <c r="Y126" s="179">
        <f t="shared" si="381"/>
        <v>0</v>
      </c>
      <c r="Z126" s="179">
        <f t="shared" si="381"/>
        <v>0</v>
      </c>
      <c r="AA126" s="179">
        <f t="shared" si="381"/>
        <v>14773435.5</v>
      </c>
      <c r="AB126" s="179">
        <f t="shared" si="381"/>
        <v>14773435.5</v>
      </c>
      <c r="AC126" s="179">
        <f t="shared" si="381"/>
        <v>8520267</v>
      </c>
      <c r="AD126" s="179">
        <f t="shared" si="381"/>
        <v>231400</v>
      </c>
      <c r="AE126" s="179">
        <f t="shared" si="381"/>
        <v>0</v>
      </c>
      <c r="AF126" s="179">
        <f t="shared" si="381"/>
        <v>221494</v>
      </c>
      <c r="AG126" s="179">
        <f t="shared" si="381"/>
        <v>0</v>
      </c>
      <c r="AH126" s="179">
        <f t="shared" si="381"/>
        <v>221494</v>
      </c>
      <c r="AI126" s="179">
        <f t="shared" si="381"/>
        <v>28000</v>
      </c>
      <c r="AJ126" s="179">
        <f t="shared" si="381"/>
        <v>0</v>
      </c>
      <c r="AK126" s="179">
        <f t="shared" ref="AK126:BP126" si="382">SUM(AK22+AK48+AK49+AK57+AK58+AK59+AK60+AK61+AK62+AK63+AK64+AK65+AK67+AK68+AK69+AK70+AK72+AK86+AK95+AK87+AK66+AK71)</f>
        <v>0</v>
      </c>
      <c r="AL126" s="179">
        <f t="shared" si="382"/>
        <v>14994929.5</v>
      </c>
      <c r="AM126" s="179">
        <f t="shared" si="382"/>
        <v>0</v>
      </c>
      <c r="AN126" s="179">
        <f t="shared" si="382"/>
        <v>0</v>
      </c>
      <c r="AO126" s="179">
        <f t="shared" si="382"/>
        <v>0</v>
      </c>
      <c r="AP126" s="179">
        <f t="shared" si="382"/>
        <v>0</v>
      </c>
      <c r="AQ126" s="179">
        <f t="shared" si="382"/>
        <v>0</v>
      </c>
      <c r="AR126" s="179">
        <f t="shared" si="382"/>
        <v>0</v>
      </c>
      <c r="AS126" s="179">
        <f t="shared" si="382"/>
        <v>0</v>
      </c>
      <c r="AT126" s="179">
        <f t="shared" si="382"/>
        <v>0</v>
      </c>
      <c r="AU126" s="179">
        <f t="shared" si="382"/>
        <v>0</v>
      </c>
      <c r="AV126" s="179">
        <f t="shared" si="382"/>
        <v>0</v>
      </c>
      <c r="AW126" s="179">
        <f t="shared" si="382"/>
        <v>0</v>
      </c>
      <c r="AX126" s="179">
        <f t="shared" si="382"/>
        <v>0</v>
      </c>
      <c r="AY126" s="179">
        <f t="shared" si="382"/>
        <v>0</v>
      </c>
      <c r="AZ126" s="179">
        <f t="shared" si="382"/>
        <v>0</v>
      </c>
      <c r="BA126" s="179">
        <f t="shared" si="382"/>
        <v>0</v>
      </c>
      <c r="BB126" s="179">
        <f t="shared" si="382"/>
        <v>0</v>
      </c>
      <c r="BC126" s="179">
        <f t="shared" si="382"/>
        <v>0</v>
      </c>
      <c r="BD126" s="179">
        <f t="shared" si="382"/>
        <v>0</v>
      </c>
      <c r="BE126" s="179">
        <f t="shared" si="382"/>
        <v>0</v>
      </c>
      <c r="BF126" s="179">
        <f t="shared" si="382"/>
        <v>361366</v>
      </c>
      <c r="BG126" s="179">
        <f t="shared" si="382"/>
        <v>0</v>
      </c>
      <c r="BH126" s="179">
        <f t="shared" si="382"/>
        <v>0</v>
      </c>
      <c r="BI126" s="179">
        <f t="shared" si="382"/>
        <v>0</v>
      </c>
      <c r="BJ126" s="179">
        <f t="shared" si="382"/>
        <v>0</v>
      </c>
      <c r="BK126" s="179">
        <f t="shared" si="382"/>
        <v>0</v>
      </c>
      <c r="BL126" s="179">
        <f t="shared" si="382"/>
        <v>0</v>
      </c>
      <c r="BM126" s="179">
        <f t="shared" si="382"/>
        <v>14412069.5</v>
      </c>
      <c r="BN126" s="410">
        <f t="shared" si="382"/>
        <v>0</v>
      </c>
      <c r="BO126" s="410">
        <f t="shared" si="382"/>
        <v>0</v>
      </c>
      <c r="BP126" s="410">
        <f t="shared" si="382"/>
        <v>221494</v>
      </c>
    </row>
    <row r="127" spans="1:69" s="19" customFormat="1" ht="15.75" x14ac:dyDescent="0.25">
      <c r="A127" s="27"/>
      <c r="B127" s="27"/>
      <c r="C127" s="35"/>
      <c r="D127" s="181" t="s">
        <v>130</v>
      </c>
      <c r="E127" s="179">
        <f t="shared" ref="E127:AO127" si="383">SUM(E76+E77+E78+E80+E82)</f>
        <v>12344110</v>
      </c>
      <c r="F127" s="179">
        <f t="shared" si="383"/>
        <v>12344110</v>
      </c>
      <c r="G127" s="179">
        <f t="shared" si="383"/>
        <v>8107050</v>
      </c>
      <c r="H127" s="179">
        <f t="shared" si="383"/>
        <v>1153030</v>
      </c>
      <c r="I127" s="179">
        <f t="shared" si="383"/>
        <v>0</v>
      </c>
      <c r="J127" s="179">
        <f t="shared" si="383"/>
        <v>53439</v>
      </c>
      <c r="K127" s="179">
        <f t="shared" si="383"/>
        <v>0</v>
      </c>
      <c r="L127" s="179">
        <f t="shared" si="383"/>
        <v>53439</v>
      </c>
      <c r="M127" s="179">
        <f t="shared" si="383"/>
        <v>15360</v>
      </c>
      <c r="N127" s="179">
        <f t="shared" si="383"/>
        <v>7000</v>
      </c>
      <c r="O127" s="179">
        <f t="shared" si="383"/>
        <v>0</v>
      </c>
      <c r="P127" s="516">
        <f t="shared" si="383"/>
        <v>0</v>
      </c>
      <c r="Q127" s="516">
        <f t="shared" si="383"/>
        <v>0</v>
      </c>
      <c r="R127" s="516">
        <f t="shared" si="383"/>
        <v>0</v>
      </c>
      <c r="S127" s="516">
        <f t="shared" si="383"/>
        <v>0</v>
      </c>
      <c r="T127" s="516">
        <f t="shared" si="383"/>
        <v>0</v>
      </c>
      <c r="U127" s="516">
        <f t="shared" si="383"/>
        <v>0</v>
      </c>
      <c r="V127" s="516">
        <f t="shared" si="383"/>
        <v>0</v>
      </c>
      <c r="W127" s="516">
        <f t="shared" si="383"/>
        <v>0</v>
      </c>
      <c r="X127" s="516">
        <f t="shared" si="383"/>
        <v>0</v>
      </c>
      <c r="Y127" s="516">
        <f t="shared" si="383"/>
        <v>0</v>
      </c>
      <c r="Z127" s="516">
        <f t="shared" si="383"/>
        <v>0</v>
      </c>
      <c r="AA127" s="516">
        <f t="shared" si="383"/>
        <v>12344110</v>
      </c>
      <c r="AB127" s="516">
        <f t="shared" si="383"/>
        <v>12344110</v>
      </c>
      <c r="AC127" s="516">
        <f t="shared" si="383"/>
        <v>8107050</v>
      </c>
      <c r="AD127" s="516">
        <f t="shared" si="383"/>
        <v>1153030</v>
      </c>
      <c r="AE127" s="516">
        <f t="shared" si="383"/>
        <v>0</v>
      </c>
      <c r="AF127" s="516">
        <f t="shared" si="383"/>
        <v>53439</v>
      </c>
      <c r="AG127" s="516">
        <f t="shared" si="383"/>
        <v>0</v>
      </c>
      <c r="AH127" s="516">
        <f t="shared" si="383"/>
        <v>53439</v>
      </c>
      <c r="AI127" s="516">
        <f t="shared" si="383"/>
        <v>15360</v>
      </c>
      <c r="AJ127" s="516">
        <f t="shared" si="383"/>
        <v>7000</v>
      </c>
      <c r="AK127" s="516">
        <f t="shared" si="383"/>
        <v>0</v>
      </c>
      <c r="AL127" s="516">
        <f t="shared" si="383"/>
        <v>12397549</v>
      </c>
      <c r="AM127" s="428">
        <f t="shared" si="383"/>
        <v>0</v>
      </c>
      <c r="AN127" s="428">
        <f t="shared" si="383"/>
        <v>0</v>
      </c>
      <c r="AO127" s="179">
        <f t="shared" si="383"/>
        <v>0</v>
      </c>
      <c r="AP127" s="179"/>
      <c r="AQ127" s="179"/>
      <c r="AR127" s="179">
        <f>SUM(AR76+AR77+AR78+AR80+AR82)</f>
        <v>0</v>
      </c>
      <c r="AS127" s="179">
        <f>SUM(AS76+AS77+AS78+AS80+AS82)</f>
        <v>0</v>
      </c>
      <c r="AT127" s="179"/>
      <c r="AU127" s="179">
        <f t="shared" ref="AU127:BC127" si="384">SUM(AU76+AU77+AU78+AU80+AU82)</f>
        <v>0</v>
      </c>
      <c r="AV127" s="179">
        <f t="shared" si="384"/>
        <v>0</v>
      </c>
      <c r="AW127" s="410">
        <f t="shared" si="384"/>
        <v>0</v>
      </c>
      <c r="AX127" s="643"/>
      <c r="AY127" s="179">
        <f t="shared" si="384"/>
        <v>0</v>
      </c>
      <c r="AZ127" s="179">
        <f t="shared" si="384"/>
        <v>0</v>
      </c>
      <c r="BA127" s="179">
        <f t="shared" si="384"/>
        <v>0</v>
      </c>
      <c r="BB127" s="179">
        <f t="shared" si="384"/>
        <v>0</v>
      </c>
      <c r="BC127" s="179">
        <f t="shared" si="384"/>
        <v>0</v>
      </c>
      <c r="BD127" s="179"/>
      <c r="BE127" s="179">
        <f t="shared" ref="BE127:BK127" si="385">SUM(BE76+BE77+BE78+BE80+BE82)</f>
        <v>0</v>
      </c>
      <c r="BF127" s="179">
        <f t="shared" si="385"/>
        <v>0</v>
      </c>
      <c r="BG127" s="179">
        <f t="shared" si="385"/>
        <v>0</v>
      </c>
      <c r="BH127" s="324">
        <f t="shared" si="385"/>
        <v>0</v>
      </c>
      <c r="BI127" s="179">
        <f t="shared" si="385"/>
        <v>0</v>
      </c>
      <c r="BJ127" s="179">
        <f t="shared" si="385"/>
        <v>0</v>
      </c>
      <c r="BK127" s="179">
        <f t="shared" si="385"/>
        <v>0</v>
      </c>
      <c r="BL127" s="179"/>
      <c r="BM127" s="179">
        <f>SUM(BM76+BM77+BM78+BM80+BM82)</f>
        <v>12344110</v>
      </c>
      <c r="BN127" s="410">
        <f>SUM(BN76+BN77+BN78+BN80+BN82)</f>
        <v>0</v>
      </c>
      <c r="BO127" s="410">
        <f>SUM(BO76+BO77+BO78+BO80+BO82)</f>
        <v>0</v>
      </c>
      <c r="BP127" s="410">
        <f>SUM(BP76+BP77+BP78+BP80+BP82)</f>
        <v>53439</v>
      </c>
    </row>
    <row r="128" spans="1:69" s="19" customFormat="1" ht="15.75" x14ac:dyDescent="0.25">
      <c r="A128" s="27"/>
      <c r="B128" s="27"/>
      <c r="C128" s="35"/>
      <c r="D128" s="181" t="s">
        <v>131</v>
      </c>
      <c r="E128" s="179">
        <f t="shared" ref="E128:AO128" si="386">SUM(E50+E88)</f>
        <v>5366447</v>
      </c>
      <c r="F128" s="179">
        <f t="shared" si="386"/>
        <v>5366447</v>
      </c>
      <c r="G128" s="179">
        <f t="shared" si="386"/>
        <v>3324654</v>
      </c>
      <c r="H128" s="179">
        <f t="shared" si="386"/>
        <v>127593</v>
      </c>
      <c r="I128" s="179">
        <f t="shared" si="386"/>
        <v>0</v>
      </c>
      <c r="J128" s="179">
        <f t="shared" si="386"/>
        <v>17000</v>
      </c>
      <c r="K128" s="179">
        <f t="shared" si="386"/>
        <v>0</v>
      </c>
      <c r="L128" s="179">
        <f t="shared" si="386"/>
        <v>17000</v>
      </c>
      <c r="M128" s="179">
        <f t="shared" si="386"/>
        <v>0</v>
      </c>
      <c r="N128" s="179">
        <f t="shared" si="386"/>
        <v>0</v>
      </c>
      <c r="O128" s="179">
        <f t="shared" si="386"/>
        <v>0</v>
      </c>
      <c r="P128" s="516">
        <f t="shared" si="386"/>
        <v>398000</v>
      </c>
      <c r="Q128" s="516">
        <f t="shared" si="386"/>
        <v>398000</v>
      </c>
      <c r="R128" s="516">
        <f t="shared" si="386"/>
        <v>0</v>
      </c>
      <c r="S128" s="516">
        <f t="shared" si="386"/>
        <v>0</v>
      </c>
      <c r="T128" s="516">
        <f t="shared" si="386"/>
        <v>0</v>
      </c>
      <c r="U128" s="516">
        <f t="shared" si="386"/>
        <v>0</v>
      </c>
      <c r="V128" s="516">
        <f t="shared" si="386"/>
        <v>0</v>
      </c>
      <c r="W128" s="516">
        <f t="shared" si="386"/>
        <v>0</v>
      </c>
      <c r="X128" s="516">
        <f t="shared" si="386"/>
        <v>0</v>
      </c>
      <c r="Y128" s="516">
        <f t="shared" si="386"/>
        <v>0</v>
      </c>
      <c r="Z128" s="516">
        <f t="shared" si="386"/>
        <v>0</v>
      </c>
      <c r="AA128" s="516">
        <f t="shared" si="386"/>
        <v>5764447</v>
      </c>
      <c r="AB128" s="516">
        <f t="shared" si="386"/>
        <v>5764447</v>
      </c>
      <c r="AC128" s="516">
        <f t="shared" si="386"/>
        <v>3324654</v>
      </c>
      <c r="AD128" s="516">
        <f t="shared" si="386"/>
        <v>127593</v>
      </c>
      <c r="AE128" s="516">
        <f t="shared" si="386"/>
        <v>0</v>
      </c>
      <c r="AF128" s="516">
        <f t="shared" si="386"/>
        <v>17000</v>
      </c>
      <c r="AG128" s="516">
        <f t="shared" si="386"/>
        <v>0</v>
      </c>
      <c r="AH128" s="516">
        <f t="shared" si="386"/>
        <v>17000</v>
      </c>
      <c r="AI128" s="516">
        <f t="shared" si="386"/>
        <v>0</v>
      </c>
      <c r="AJ128" s="516">
        <f t="shared" si="386"/>
        <v>0</v>
      </c>
      <c r="AK128" s="516">
        <f t="shared" si="386"/>
        <v>0</v>
      </c>
      <c r="AL128" s="516">
        <f t="shared" si="386"/>
        <v>5781447</v>
      </c>
      <c r="AM128" s="428">
        <f t="shared" si="386"/>
        <v>0</v>
      </c>
      <c r="AN128" s="428">
        <f t="shared" si="386"/>
        <v>0</v>
      </c>
      <c r="AO128" s="179">
        <f t="shared" si="386"/>
        <v>0</v>
      </c>
      <c r="AP128" s="179"/>
      <c r="AQ128" s="179"/>
      <c r="AR128" s="179">
        <f>SUM(AR50+AR88)</f>
        <v>0</v>
      </c>
      <c r="AS128" s="179">
        <f>SUM(AS50+AS88)</f>
        <v>0</v>
      </c>
      <c r="AT128" s="179"/>
      <c r="AU128" s="179">
        <f t="shared" ref="AU128:BC128" si="387">SUM(AU50+AU88)</f>
        <v>0</v>
      </c>
      <c r="AV128" s="179">
        <f t="shared" si="387"/>
        <v>0</v>
      </c>
      <c r="AW128" s="410">
        <f t="shared" si="387"/>
        <v>0</v>
      </c>
      <c r="AX128" s="643"/>
      <c r="AY128" s="179">
        <f t="shared" si="387"/>
        <v>0</v>
      </c>
      <c r="AZ128" s="179">
        <f t="shared" si="387"/>
        <v>0</v>
      </c>
      <c r="BA128" s="179">
        <f t="shared" si="387"/>
        <v>0</v>
      </c>
      <c r="BB128" s="179">
        <f t="shared" si="387"/>
        <v>0</v>
      </c>
      <c r="BC128" s="179">
        <f t="shared" si="387"/>
        <v>0</v>
      </c>
      <c r="BD128" s="179"/>
      <c r="BE128" s="179">
        <f t="shared" ref="BE128:BK128" si="388">SUM(BE50+BE88)</f>
        <v>0</v>
      </c>
      <c r="BF128" s="179">
        <f t="shared" si="388"/>
        <v>0</v>
      </c>
      <c r="BG128" s="179">
        <f t="shared" si="388"/>
        <v>0</v>
      </c>
      <c r="BH128" s="324">
        <f t="shared" si="388"/>
        <v>0</v>
      </c>
      <c r="BI128" s="179">
        <f t="shared" si="388"/>
        <v>0</v>
      </c>
      <c r="BJ128" s="179">
        <f t="shared" si="388"/>
        <v>0</v>
      </c>
      <c r="BK128" s="179">
        <f t="shared" si="388"/>
        <v>0</v>
      </c>
      <c r="BL128" s="179"/>
      <c r="BM128" s="179">
        <f>SUM(BM50+BM88)</f>
        <v>5764447</v>
      </c>
      <c r="BN128" s="410">
        <f>SUM(BN50+BN88)</f>
        <v>0</v>
      </c>
      <c r="BO128" s="410">
        <f>SUM(BO50+BO88)</f>
        <v>0</v>
      </c>
      <c r="BP128" s="410">
        <f>SUM(BP50+BP88)</f>
        <v>17000</v>
      </c>
    </row>
    <row r="129" spans="1:69" s="19" customFormat="1" ht="15.75" x14ac:dyDescent="0.25">
      <c r="A129" s="27"/>
      <c r="B129" s="27"/>
      <c r="C129" s="35"/>
      <c r="D129" s="181" t="s">
        <v>132</v>
      </c>
      <c r="E129" s="516">
        <f>SUM(E106+E97+E98+E96)</f>
        <v>8560947</v>
      </c>
      <c r="F129" s="516">
        <f t="shared" ref="F129:BP129" si="389">SUM(F106+F97+F98+F96)</f>
        <v>8560947</v>
      </c>
      <c r="G129" s="516">
        <f t="shared" si="389"/>
        <v>0</v>
      </c>
      <c r="H129" s="516">
        <f t="shared" si="389"/>
        <v>3553000</v>
      </c>
      <c r="I129" s="516">
        <f t="shared" si="389"/>
        <v>0</v>
      </c>
      <c r="J129" s="516">
        <f t="shared" si="389"/>
        <v>1100600</v>
      </c>
      <c r="K129" s="516">
        <f t="shared" si="389"/>
        <v>1100000</v>
      </c>
      <c r="L129" s="516">
        <f t="shared" si="389"/>
        <v>600</v>
      </c>
      <c r="M129" s="516">
        <f t="shared" si="389"/>
        <v>0</v>
      </c>
      <c r="N129" s="516">
        <f t="shared" si="389"/>
        <v>0</v>
      </c>
      <c r="O129" s="516">
        <f t="shared" si="389"/>
        <v>1100000</v>
      </c>
      <c r="P129" s="516">
        <f t="shared" si="389"/>
        <v>116300</v>
      </c>
      <c r="Q129" s="516">
        <f t="shared" si="389"/>
        <v>116300</v>
      </c>
      <c r="R129" s="516">
        <f t="shared" si="389"/>
        <v>0</v>
      </c>
      <c r="S129" s="516">
        <f t="shared" si="389"/>
        <v>-64995</v>
      </c>
      <c r="T129" s="516">
        <f t="shared" si="389"/>
        <v>0</v>
      </c>
      <c r="U129" s="516">
        <f t="shared" si="389"/>
        <v>0</v>
      </c>
      <c r="V129" s="516">
        <f t="shared" si="389"/>
        <v>0</v>
      </c>
      <c r="W129" s="516">
        <f t="shared" si="389"/>
        <v>0</v>
      </c>
      <c r="X129" s="516">
        <f t="shared" si="389"/>
        <v>0</v>
      </c>
      <c r="Y129" s="516">
        <f t="shared" si="389"/>
        <v>0</v>
      </c>
      <c r="Z129" s="516">
        <f t="shared" si="389"/>
        <v>0</v>
      </c>
      <c r="AA129" s="516">
        <f t="shared" si="389"/>
        <v>8677247</v>
      </c>
      <c r="AB129" s="516">
        <f t="shared" si="389"/>
        <v>8677247</v>
      </c>
      <c r="AC129" s="516">
        <f t="shared" si="389"/>
        <v>0</v>
      </c>
      <c r="AD129" s="516">
        <f t="shared" si="389"/>
        <v>3488005</v>
      </c>
      <c r="AE129" s="516">
        <f t="shared" si="389"/>
        <v>0</v>
      </c>
      <c r="AF129" s="516">
        <f t="shared" si="389"/>
        <v>1100600</v>
      </c>
      <c r="AG129" s="516">
        <f t="shared" si="389"/>
        <v>1100000</v>
      </c>
      <c r="AH129" s="516">
        <f t="shared" si="389"/>
        <v>600</v>
      </c>
      <c r="AI129" s="516">
        <f t="shared" si="389"/>
        <v>0</v>
      </c>
      <c r="AJ129" s="516">
        <f t="shared" si="389"/>
        <v>0</v>
      </c>
      <c r="AK129" s="516">
        <f t="shared" si="389"/>
        <v>1100000</v>
      </c>
      <c r="AL129" s="516">
        <f t="shared" si="389"/>
        <v>9777847</v>
      </c>
      <c r="AM129" s="516">
        <f t="shared" si="389"/>
        <v>0</v>
      </c>
      <c r="AN129" s="516">
        <f t="shared" si="389"/>
        <v>0</v>
      </c>
      <c r="AO129" s="516">
        <f t="shared" si="389"/>
        <v>0</v>
      </c>
      <c r="AP129" s="516">
        <f t="shared" si="389"/>
        <v>0</v>
      </c>
      <c r="AQ129" s="516">
        <f t="shared" si="389"/>
        <v>0</v>
      </c>
      <c r="AR129" s="516">
        <f t="shared" si="389"/>
        <v>0</v>
      </c>
      <c r="AS129" s="516">
        <f t="shared" si="389"/>
        <v>0</v>
      </c>
      <c r="AT129" s="516">
        <f t="shared" si="389"/>
        <v>0</v>
      </c>
      <c r="AU129" s="516">
        <f t="shared" si="389"/>
        <v>0</v>
      </c>
      <c r="AV129" s="516">
        <f t="shared" si="389"/>
        <v>0</v>
      </c>
      <c r="AW129" s="516">
        <f t="shared" si="389"/>
        <v>0</v>
      </c>
      <c r="AX129" s="644"/>
      <c r="AY129" s="516">
        <f t="shared" si="389"/>
        <v>0</v>
      </c>
      <c r="AZ129" s="516">
        <f t="shared" si="389"/>
        <v>0</v>
      </c>
      <c r="BA129" s="516">
        <f t="shared" si="389"/>
        <v>0</v>
      </c>
      <c r="BB129" s="516">
        <f t="shared" si="389"/>
        <v>0</v>
      </c>
      <c r="BC129" s="516">
        <f t="shared" si="389"/>
        <v>0</v>
      </c>
      <c r="BD129" s="516">
        <f t="shared" si="389"/>
        <v>0</v>
      </c>
      <c r="BE129" s="516">
        <f t="shared" si="389"/>
        <v>0</v>
      </c>
      <c r="BF129" s="516">
        <f t="shared" si="389"/>
        <v>0</v>
      </c>
      <c r="BG129" s="516">
        <f t="shared" si="389"/>
        <v>0</v>
      </c>
      <c r="BH129" s="516">
        <f t="shared" si="389"/>
        <v>0</v>
      </c>
      <c r="BI129" s="516">
        <f t="shared" si="389"/>
        <v>0</v>
      </c>
      <c r="BJ129" s="516">
        <f t="shared" si="389"/>
        <v>0</v>
      </c>
      <c r="BK129" s="516">
        <f t="shared" si="389"/>
        <v>0</v>
      </c>
      <c r="BL129" s="516">
        <f t="shared" si="389"/>
        <v>0</v>
      </c>
      <c r="BM129" s="516">
        <f t="shared" si="389"/>
        <v>8677247</v>
      </c>
      <c r="BN129" s="633">
        <f t="shared" si="389"/>
        <v>0</v>
      </c>
      <c r="BO129" s="633">
        <f t="shared" si="389"/>
        <v>0</v>
      </c>
      <c r="BP129" s="633">
        <f t="shared" si="389"/>
        <v>1100600</v>
      </c>
    </row>
    <row r="130" spans="1:69" s="19" customFormat="1" ht="15.75" x14ac:dyDescent="0.25">
      <c r="A130" s="27"/>
      <c r="B130" s="27"/>
      <c r="C130" s="35"/>
      <c r="D130" s="181" t="s">
        <v>49</v>
      </c>
      <c r="E130" s="179">
        <f t="shared" ref="E130:Z130" si="390">SUM(E111)</f>
        <v>90000</v>
      </c>
      <c r="F130" s="179">
        <f t="shared" si="390"/>
        <v>90000</v>
      </c>
      <c r="G130" s="179">
        <f t="shared" si="390"/>
        <v>0</v>
      </c>
      <c r="H130" s="179">
        <f t="shared" si="390"/>
        <v>0</v>
      </c>
      <c r="I130" s="179">
        <f t="shared" si="390"/>
        <v>0</v>
      </c>
      <c r="J130" s="179">
        <f t="shared" si="390"/>
        <v>61000</v>
      </c>
      <c r="K130" s="179">
        <f t="shared" si="390"/>
        <v>0</v>
      </c>
      <c r="L130" s="179">
        <f t="shared" si="390"/>
        <v>61000</v>
      </c>
      <c r="M130" s="179">
        <f t="shared" si="390"/>
        <v>0</v>
      </c>
      <c r="N130" s="179">
        <f t="shared" si="390"/>
        <v>0</v>
      </c>
      <c r="O130" s="179">
        <f t="shared" si="390"/>
        <v>0</v>
      </c>
      <c r="P130" s="516">
        <f t="shared" si="390"/>
        <v>0</v>
      </c>
      <c r="Q130" s="516">
        <f t="shared" si="390"/>
        <v>0</v>
      </c>
      <c r="R130" s="516">
        <f t="shared" si="390"/>
        <v>0</v>
      </c>
      <c r="S130" s="516">
        <f t="shared" si="390"/>
        <v>0</v>
      </c>
      <c r="T130" s="516">
        <f t="shared" si="390"/>
        <v>0</v>
      </c>
      <c r="U130" s="516">
        <f t="shared" si="390"/>
        <v>0</v>
      </c>
      <c r="V130" s="516">
        <f t="shared" si="390"/>
        <v>0</v>
      </c>
      <c r="W130" s="516">
        <f t="shared" si="390"/>
        <v>0</v>
      </c>
      <c r="X130" s="516">
        <f t="shared" si="390"/>
        <v>0</v>
      </c>
      <c r="Y130" s="516">
        <f t="shared" si="390"/>
        <v>0</v>
      </c>
      <c r="Z130" s="516">
        <f t="shared" si="390"/>
        <v>0</v>
      </c>
      <c r="AA130" s="516">
        <f>SUM(AA111)</f>
        <v>90000</v>
      </c>
      <c r="AB130" s="516">
        <f t="shared" ref="AB130:BP130" si="391">SUM(AB111)</f>
        <v>90000</v>
      </c>
      <c r="AC130" s="516">
        <f t="shared" si="391"/>
        <v>0</v>
      </c>
      <c r="AD130" s="516">
        <f t="shared" si="391"/>
        <v>0</v>
      </c>
      <c r="AE130" s="516">
        <f t="shared" si="391"/>
        <v>0</v>
      </c>
      <c r="AF130" s="516">
        <f t="shared" si="391"/>
        <v>61000</v>
      </c>
      <c r="AG130" s="516">
        <f t="shared" si="391"/>
        <v>0</v>
      </c>
      <c r="AH130" s="516">
        <f t="shared" si="391"/>
        <v>61000</v>
      </c>
      <c r="AI130" s="516">
        <f t="shared" si="391"/>
        <v>0</v>
      </c>
      <c r="AJ130" s="516">
        <f t="shared" si="391"/>
        <v>0</v>
      </c>
      <c r="AK130" s="516">
        <f t="shared" si="391"/>
        <v>0</v>
      </c>
      <c r="AL130" s="516">
        <f t="shared" si="391"/>
        <v>151000</v>
      </c>
      <c r="AM130" s="428">
        <f t="shared" si="391"/>
        <v>0</v>
      </c>
      <c r="AN130" s="428">
        <f t="shared" si="391"/>
        <v>0</v>
      </c>
      <c r="AO130" s="179">
        <f t="shared" si="391"/>
        <v>0</v>
      </c>
      <c r="AP130" s="179"/>
      <c r="AQ130" s="179"/>
      <c r="AR130" s="179">
        <f t="shared" si="391"/>
        <v>0</v>
      </c>
      <c r="AS130" s="179">
        <f t="shared" si="391"/>
        <v>0</v>
      </c>
      <c r="AT130" s="179"/>
      <c r="AU130" s="179">
        <f t="shared" si="391"/>
        <v>0</v>
      </c>
      <c r="AV130" s="179">
        <f t="shared" si="391"/>
        <v>0</v>
      </c>
      <c r="AW130" s="410">
        <f t="shared" si="391"/>
        <v>0</v>
      </c>
      <c r="AX130" s="643"/>
      <c r="AY130" s="179">
        <f t="shared" si="391"/>
        <v>0</v>
      </c>
      <c r="AZ130" s="179">
        <f t="shared" si="391"/>
        <v>0</v>
      </c>
      <c r="BA130" s="179">
        <f t="shared" si="391"/>
        <v>0</v>
      </c>
      <c r="BB130" s="179">
        <f t="shared" si="391"/>
        <v>0</v>
      </c>
      <c r="BC130" s="179">
        <f t="shared" si="391"/>
        <v>0</v>
      </c>
      <c r="BD130" s="179"/>
      <c r="BE130" s="179">
        <f t="shared" si="391"/>
        <v>0</v>
      </c>
      <c r="BF130" s="179">
        <f t="shared" si="391"/>
        <v>0</v>
      </c>
      <c r="BG130" s="179">
        <f t="shared" si="391"/>
        <v>0</v>
      </c>
      <c r="BH130" s="324">
        <f t="shared" si="391"/>
        <v>0</v>
      </c>
      <c r="BI130" s="179">
        <f t="shared" si="391"/>
        <v>0</v>
      </c>
      <c r="BJ130" s="179"/>
      <c r="BK130" s="179"/>
      <c r="BL130" s="179"/>
      <c r="BM130" s="179">
        <f t="shared" si="391"/>
        <v>90000</v>
      </c>
      <c r="BN130" s="410">
        <f t="shared" si="391"/>
        <v>0</v>
      </c>
      <c r="BO130" s="410">
        <f t="shared" si="391"/>
        <v>0</v>
      </c>
      <c r="BP130" s="410">
        <f t="shared" si="391"/>
        <v>61000</v>
      </c>
    </row>
    <row r="131" spans="1:69" s="19" customFormat="1" ht="15.75" x14ac:dyDescent="0.25">
      <c r="A131" s="27"/>
      <c r="B131" s="27"/>
      <c r="C131" s="35"/>
      <c r="D131" s="181" t="s">
        <v>50</v>
      </c>
      <c r="E131" s="179">
        <f t="shared" ref="E131:AW131" si="392">SUM(E24+E51+E52+E99+E90+E89+E23+E81)</f>
        <v>0</v>
      </c>
      <c r="F131" s="179">
        <f t="shared" si="392"/>
        <v>0</v>
      </c>
      <c r="G131" s="179">
        <f t="shared" si="392"/>
        <v>0</v>
      </c>
      <c r="H131" s="179">
        <f t="shared" si="392"/>
        <v>0</v>
      </c>
      <c r="I131" s="179">
        <f t="shared" si="392"/>
        <v>0</v>
      </c>
      <c r="J131" s="179">
        <f t="shared" si="392"/>
        <v>5340875.9000000004</v>
      </c>
      <c r="K131" s="179">
        <f t="shared" si="392"/>
        <v>5340875.9000000004</v>
      </c>
      <c r="L131" s="179">
        <f t="shared" si="392"/>
        <v>79940</v>
      </c>
      <c r="M131" s="179">
        <f t="shared" si="392"/>
        <v>0</v>
      </c>
      <c r="N131" s="179">
        <f t="shared" si="392"/>
        <v>0</v>
      </c>
      <c r="O131" s="179">
        <f t="shared" si="392"/>
        <v>5260935.9000000004</v>
      </c>
      <c r="P131" s="179">
        <f t="shared" si="392"/>
        <v>0</v>
      </c>
      <c r="Q131" s="179">
        <f t="shared" si="392"/>
        <v>0</v>
      </c>
      <c r="R131" s="179">
        <f t="shared" si="392"/>
        <v>0</v>
      </c>
      <c r="S131" s="179">
        <f t="shared" si="392"/>
        <v>0</v>
      </c>
      <c r="T131" s="179">
        <f t="shared" si="392"/>
        <v>0</v>
      </c>
      <c r="U131" s="179">
        <f t="shared" si="392"/>
        <v>-513916.92</v>
      </c>
      <c r="V131" s="179">
        <f t="shared" si="392"/>
        <v>-513916.92</v>
      </c>
      <c r="W131" s="179">
        <f t="shared" si="392"/>
        <v>0</v>
      </c>
      <c r="X131" s="179">
        <f t="shared" si="392"/>
        <v>0</v>
      </c>
      <c r="Y131" s="179">
        <f t="shared" si="392"/>
        <v>0</v>
      </c>
      <c r="Z131" s="179">
        <f t="shared" si="392"/>
        <v>-513916.92</v>
      </c>
      <c r="AA131" s="179">
        <f t="shared" si="392"/>
        <v>0</v>
      </c>
      <c r="AB131" s="179">
        <f t="shared" si="392"/>
        <v>0</v>
      </c>
      <c r="AC131" s="179">
        <f t="shared" si="392"/>
        <v>0</v>
      </c>
      <c r="AD131" s="179">
        <f t="shared" si="392"/>
        <v>0</v>
      </c>
      <c r="AE131" s="179">
        <f t="shared" si="392"/>
        <v>0</v>
      </c>
      <c r="AF131" s="179">
        <f t="shared" si="392"/>
        <v>4826958.9800000004</v>
      </c>
      <c r="AG131" s="179">
        <f t="shared" si="392"/>
        <v>4826958.9800000004</v>
      </c>
      <c r="AH131" s="179">
        <f t="shared" si="392"/>
        <v>79940</v>
      </c>
      <c r="AI131" s="179">
        <f t="shared" si="392"/>
        <v>0</v>
      </c>
      <c r="AJ131" s="179">
        <f t="shared" si="392"/>
        <v>0</v>
      </c>
      <c r="AK131" s="179">
        <f t="shared" si="392"/>
        <v>4747018.9800000004</v>
      </c>
      <c r="AL131" s="179">
        <f t="shared" si="392"/>
        <v>4826958.9800000004</v>
      </c>
      <c r="AM131" s="179">
        <f t="shared" si="392"/>
        <v>0</v>
      </c>
      <c r="AN131" s="179">
        <f t="shared" si="392"/>
        <v>0</v>
      </c>
      <c r="AO131" s="179">
        <f t="shared" si="392"/>
        <v>0</v>
      </c>
      <c r="AP131" s="179">
        <f t="shared" si="392"/>
        <v>0</v>
      </c>
      <c r="AQ131" s="179">
        <f t="shared" si="392"/>
        <v>0</v>
      </c>
      <c r="AR131" s="179">
        <f t="shared" si="392"/>
        <v>0</v>
      </c>
      <c r="AS131" s="179">
        <f t="shared" si="392"/>
        <v>0</v>
      </c>
      <c r="AT131" s="179">
        <f t="shared" si="392"/>
        <v>0</v>
      </c>
      <c r="AU131" s="179">
        <f t="shared" si="392"/>
        <v>0</v>
      </c>
      <c r="AV131" s="179">
        <f t="shared" si="392"/>
        <v>0</v>
      </c>
      <c r="AW131" s="179">
        <f t="shared" si="392"/>
        <v>0</v>
      </c>
      <c r="AX131" s="643"/>
      <c r="AY131" s="179">
        <f t="shared" ref="AY131:BP131" si="393">SUM(AY24+AY51+AY52+AY99+AY90+AY89+AY23+AY81)</f>
        <v>0</v>
      </c>
      <c r="AZ131" s="179">
        <f t="shared" si="393"/>
        <v>0</v>
      </c>
      <c r="BA131" s="179">
        <f t="shared" si="393"/>
        <v>0</v>
      </c>
      <c r="BB131" s="179">
        <f t="shared" si="393"/>
        <v>0</v>
      </c>
      <c r="BC131" s="179">
        <f t="shared" si="393"/>
        <v>0</v>
      </c>
      <c r="BD131" s="179">
        <f t="shared" si="393"/>
        <v>0</v>
      </c>
      <c r="BE131" s="179">
        <f t="shared" si="393"/>
        <v>0</v>
      </c>
      <c r="BF131" s="179">
        <f t="shared" si="393"/>
        <v>0</v>
      </c>
      <c r="BG131" s="179">
        <f t="shared" si="393"/>
        <v>0</v>
      </c>
      <c r="BH131" s="179">
        <f t="shared" si="393"/>
        <v>0</v>
      </c>
      <c r="BI131" s="179">
        <f t="shared" si="393"/>
        <v>0</v>
      </c>
      <c r="BJ131" s="179">
        <f t="shared" si="393"/>
        <v>0</v>
      </c>
      <c r="BK131" s="179">
        <f t="shared" si="393"/>
        <v>0</v>
      </c>
      <c r="BL131" s="179">
        <f t="shared" si="393"/>
        <v>0</v>
      </c>
      <c r="BM131" s="179">
        <f t="shared" si="393"/>
        <v>0</v>
      </c>
      <c r="BN131" s="410">
        <f t="shared" si="393"/>
        <v>0</v>
      </c>
      <c r="BO131" s="410">
        <f t="shared" si="393"/>
        <v>0</v>
      </c>
      <c r="BP131" s="410">
        <f t="shared" si="393"/>
        <v>4826958.9800000004</v>
      </c>
    </row>
    <row r="132" spans="1:69" s="19" customFormat="1" ht="15.75" x14ac:dyDescent="0.25">
      <c r="A132" s="27"/>
      <c r="B132" s="27"/>
      <c r="C132" s="35"/>
      <c r="D132" s="181" t="s">
        <v>51</v>
      </c>
      <c r="E132" s="179">
        <f>SUM(E100+E101)</f>
        <v>3325000</v>
      </c>
      <c r="F132" s="179">
        <f t="shared" ref="F132:BP132" si="394">SUM(F100+F101)</f>
        <v>3325000</v>
      </c>
      <c r="G132" s="179">
        <f t="shared" si="394"/>
        <v>0</v>
      </c>
      <c r="H132" s="179">
        <f t="shared" si="394"/>
        <v>0</v>
      </c>
      <c r="I132" s="179">
        <f t="shared" si="394"/>
        <v>0</v>
      </c>
      <c r="J132" s="179">
        <f t="shared" si="394"/>
        <v>12250794.59</v>
      </c>
      <c r="K132" s="179">
        <f t="shared" si="394"/>
        <v>12217261.949999999</v>
      </c>
      <c r="L132" s="179">
        <f t="shared" si="394"/>
        <v>33532.639999999999</v>
      </c>
      <c r="M132" s="179">
        <f t="shared" si="394"/>
        <v>0</v>
      </c>
      <c r="N132" s="179">
        <f t="shared" si="394"/>
        <v>0</v>
      </c>
      <c r="O132" s="179">
        <f t="shared" si="394"/>
        <v>12217261.949999999</v>
      </c>
      <c r="P132" s="179">
        <f t="shared" si="394"/>
        <v>-116300</v>
      </c>
      <c r="Q132" s="179">
        <f t="shared" si="394"/>
        <v>-116300</v>
      </c>
      <c r="R132" s="179">
        <f t="shared" si="394"/>
        <v>0</v>
      </c>
      <c r="S132" s="179">
        <f t="shared" si="394"/>
        <v>0</v>
      </c>
      <c r="T132" s="179">
        <f t="shared" si="394"/>
        <v>0</v>
      </c>
      <c r="U132" s="179">
        <f t="shared" si="394"/>
        <v>0</v>
      </c>
      <c r="V132" s="179">
        <f t="shared" si="394"/>
        <v>0</v>
      </c>
      <c r="W132" s="179">
        <f t="shared" si="394"/>
        <v>0</v>
      </c>
      <c r="X132" s="179">
        <f t="shared" si="394"/>
        <v>0</v>
      </c>
      <c r="Y132" s="179">
        <f t="shared" si="394"/>
        <v>0</v>
      </c>
      <c r="Z132" s="179">
        <f t="shared" si="394"/>
        <v>0</v>
      </c>
      <c r="AA132" s="179">
        <f t="shared" si="394"/>
        <v>3208700</v>
      </c>
      <c r="AB132" s="179">
        <f t="shared" si="394"/>
        <v>3208700</v>
      </c>
      <c r="AC132" s="179">
        <f t="shared" si="394"/>
        <v>0</v>
      </c>
      <c r="AD132" s="179">
        <f t="shared" si="394"/>
        <v>0</v>
      </c>
      <c r="AE132" s="179">
        <f t="shared" si="394"/>
        <v>0</v>
      </c>
      <c r="AF132" s="179">
        <f t="shared" si="394"/>
        <v>12250794.59</v>
      </c>
      <c r="AG132" s="179">
        <f t="shared" si="394"/>
        <v>12217261.949999999</v>
      </c>
      <c r="AH132" s="179">
        <f t="shared" si="394"/>
        <v>33532.639999999999</v>
      </c>
      <c r="AI132" s="179">
        <f t="shared" si="394"/>
        <v>0</v>
      </c>
      <c r="AJ132" s="179">
        <f t="shared" si="394"/>
        <v>0</v>
      </c>
      <c r="AK132" s="179">
        <f t="shared" si="394"/>
        <v>12217261.949999999</v>
      </c>
      <c r="AL132" s="179">
        <f t="shared" si="394"/>
        <v>15459494.59</v>
      </c>
      <c r="AM132" s="179">
        <f t="shared" si="394"/>
        <v>0</v>
      </c>
      <c r="AN132" s="179">
        <f t="shared" si="394"/>
        <v>0</v>
      </c>
      <c r="AO132" s="179">
        <f t="shared" si="394"/>
        <v>0</v>
      </c>
      <c r="AP132" s="179">
        <f t="shared" si="394"/>
        <v>0</v>
      </c>
      <c r="AQ132" s="179">
        <f t="shared" si="394"/>
        <v>0</v>
      </c>
      <c r="AR132" s="179">
        <f t="shared" si="394"/>
        <v>0</v>
      </c>
      <c r="AS132" s="179">
        <f t="shared" si="394"/>
        <v>0</v>
      </c>
      <c r="AT132" s="179">
        <f t="shared" si="394"/>
        <v>0</v>
      </c>
      <c r="AU132" s="179">
        <f t="shared" si="394"/>
        <v>0</v>
      </c>
      <c r="AV132" s="179">
        <f t="shared" si="394"/>
        <v>0</v>
      </c>
      <c r="AW132" s="179">
        <f t="shared" si="394"/>
        <v>0</v>
      </c>
      <c r="AX132" s="643"/>
      <c r="AY132" s="179">
        <f t="shared" si="394"/>
        <v>0</v>
      </c>
      <c r="AZ132" s="179">
        <f t="shared" si="394"/>
        <v>0</v>
      </c>
      <c r="BA132" s="179">
        <f t="shared" si="394"/>
        <v>0</v>
      </c>
      <c r="BB132" s="179">
        <f t="shared" si="394"/>
        <v>0</v>
      </c>
      <c r="BC132" s="179">
        <f t="shared" si="394"/>
        <v>0</v>
      </c>
      <c r="BD132" s="179">
        <f t="shared" si="394"/>
        <v>0</v>
      </c>
      <c r="BE132" s="179">
        <f t="shared" si="394"/>
        <v>0</v>
      </c>
      <c r="BF132" s="179">
        <f t="shared" si="394"/>
        <v>0</v>
      </c>
      <c r="BG132" s="179">
        <f t="shared" si="394"/>
        <v>0</v>
      </c>
      <c r="BH132" s="179">
        <f t="shared" si="394"/>
        <v>0</v>
      </c>
      <c r="BI132" s="179">
        <f t="shared" si="394"/>
        <v>0</v>
      </c>
      <c r="BJ132" s="179">
        <f t="shared" si="394"/>
        <v>0</v>
      </c>
      <c r="BK132" s="179">
        <f t="shared" si="394"/>
        <v>0</v>
      </c>
      <c r="BL132" s="179">
        <f t="shared" si="394"/>
        <v>0</v>
      </c>
      <c r="BM132" s="179">
        <f t="shared" si="394"/>
        <v>3208700</v>
      </c>
      <c r="BN132" s="410">
        <f t="shared" si="394"/>
        <v>10600000</v>
      </c>
      <c r="BO132" s="410">
        <f t="shared" si="394"/>
        <v>0</v>
      </c>
      <c r="BP132" s="410">
        <f t="shared" si="394"/>
        <v>1650794.5899999999</v>
      </c>
    </row>
    <row r="133" spans="1:69" s="19" customFormat="1" ht="15.75" x14ac:dyDescent="0.25">
      <c r="A133" s="27"/>
      <c r="B133" s="27"/>
      <c r="C133" s="35"/>
      <c r="D133" s="181" t="s">
        <v>485</v>
      </c>
      <c r="E133" s="179">
        <f t="shared" ref="E133:AW133" si="395">SUM(E25)</f>
        <v>1747516</v>
      </c>
      <c r="F133" s="179">
        <f t="shared" si="395"/>
        <v>1747516</v>
      </c>
      <c r="G133" s="179">
        <f t="shared" si="395"/>
        <v>0</v>
      </c>
      <c r="H133" s="179">
        <f t="shared" si="395"/>
        <v>0</v>
      </c>
      <c r="I133" s="179">
        <f t="shared" si="395"/>
        <v>0</v>
      </c>
      <c r="J133" s="179">
        <f t="shared" si="395"/>
        <v>0</v>
      </c>
      <c r="K133" s="179">
        <f t="shared" si="395"/>
        <v>0</v>
      </c>
      <c r="L133" s="179">
        <f t="shared" si="395"/>
        <v>0</v>
      </c>
      <c r="M133" s="179">
        <f t="shared" si="395"/>
        <v>0</v>
      </c>
      <c r="N133" s="179">
        <f t="shared" si="395"/>
        <v>0</v>
      </c>
      <c r="O133" s="179">
        <f t="shared" si="395"/>
        <v>0</v>
      </c>
      <c r="P133" s="179">
        <f t="shared" si="395"/>
        <v>0</v>
      </c>
      <c r="Q133" s="179">
        <f t="shared" si="395"/>
        <v>0</v>
      </c>
      <c r="R133" s="179">
        <f t="shared" si="395"/>
        <v>0</v>
      </c>
      <c r="S133" s="179">
        <f t="shared" si="395"/>
        <v>0</v>
      </c>
      <c r="T133" s="179">
        <f t="shared" si="395"/>
        <v>0</v>
      </c>
      <c r="U133" s="179">
        <f t="shared" si="395"/>
        <v>0</v>
      </c>
      <c r="V133" s="179">
        <f t="shared" si="395"/>
        <v>0</v>
      </c>
      <c r="W133" s="179">
        <f t="shared" si="395"/>
        <v>0</v>
      </c>
      <c r="X133" s="179">
        <f t="shared" si="395"/>
        <v>0</v>
      </c>
      <c r="Y133" s="179">
        <f t="shared" si="395"/>
        <v>0</v>
      </c>
      <c r="Z133" s="179">
        <f t="shared" si="395"/>
        <v>0</v>
      </c>
      <c r="AA133" s="179">
        <f t="shared" si="395"/>
        <v>1747516</v>
      </c>
      <c r="AB133" s="179">
        <f t="shared" si="395"/>
        <v>1747516</v>
      </c>
      <c r="AC133" s="179">
        <f t="shared" si="395"/>
        <v>0</v>
      </c>
      <c r="AD133" s="179">
        <f t="shared" si="395"/>
        <v>0</v>
      </c>
      <c r="AE133" s="179">
        <f t="shared" si="395"/>
        <v>0</v>
      </c>
      <c r="AF133" s="179">
        <f t="shared" si="395"/>
        <v>0</v>
      </c>
      <c r="AG133" s="179">
        <f t="shared" si="395"/>
        <v>0</v>
      </c>
      <c r="AH133" s="179">
        <f t="shared" si="395"/>
        <v>0</v>
      </c>
      <c r="AI133" s="179">
        <f t="shared" si="395"/>
        <v>0</v>
      </c>
      <c r="AJ133" s="179">
        <f t="shared" si="395"/>
        <v>0</v>
      </c>
      <c r="AK133" s="179">
        <f t="shared" si="395"/>
        <v>0</v>
      </c>
      <c r="AL133" s="179">
        <f t="shared" si="395"/>
        <v>1747516</v>
      </c>
      <c r="AM133" s="179">
        <f t="shared" si="395"/>
        <v>0</v>
      </c>
      <c r="AN133" s="179">
        <f t="shared" si="395"/>
        <v>0</v>
      </c>
      <c r="AO133" s="179">
        <f t="shared" si="395"/>
        <v>0</v>
      </c>
      <c r="AP133" s="179">
        <f t="shared" si="395"/>
        <v>0</v>
      </c>
      <c r="AQ133" s="179">
        <f t="shared" si="395"/>
        <v>0</v>
      </c>
      <c r="AR133" s="179">
        <f t="shared" si="395"/>
        <v>0</v>
      </c>
      <c r="AS133" s="179">
        <f t="shared" si="395"/>
        <v>1747516</v>
      </c>
      <c r="AT133" s="179">
        <f t="shared" si="395"/>
        <v>0</v>
      </c>
      <c r="AU133" s="179">
        <f t="shared" si="395"/>
        <v>0</v>
      </c>
      <c r="AV133" s="179">
        <f t="shared" si="395"/>
        <v>0</v>
      </c>
      <c r="AW133" s="179">
        <f t="shared" si="395"/>
        <v>0</v>
      </c>
      <c r="AX133" s="643"/>
      <c r="AY133" s="179">
        <f t="shared" ref="AY133:BP133" si="396">SUM(AY25)</f>
        <v>0</v>
      </c>
      <c r="AZ133" s="179">
        <f t="shared" si="396"/>
        <v>0</v>
      </c>
      <c r="BA133" s="179">
        <f t="shared" si="396"/>
        <v>0</v>
      </c>
      <c r="BB133" s="179">
        <f t="shared" si="396"/>
        <v>0</v>
      </c>
      <c r="BC133" s="179">
        <f t="shared" si="396"/>
        <v>0</v>
      </c>
      <c r="BD133" s="179">
        <f t="shared" si="396"/>
        <v>0</v>
      </c>
      <c r="BE133" s="179">
        <f t="shared" si="396"/>
        <v>0</v>
      </c>
      <c r="BF133" s="179">
        <f t="shared" si="396"/>
        <v>0</v>
      </c>
      <c r="BG133" s="179">
        <f t="shared" si="396"/>
        <v>0</v>
      </c>
      <c r="BH133" s="179">
        <f t="shared" si="396"/>
        <v>0</v>
      </c>
      <c r="BI133" s="179">
        <f t="shared" si="396"/>
        <v>0</v>
      </c>
      <c r="BJ133" s="179">
        <f t="shared" si="396"/>
        <v>0</v>
      </c>
      <c r="BK133" s="179">
        <f t="shared" si="396"/>
        <v>0</v>
      </c>
      <c r="BL133" s="179">
        <f t="shared" si="396"/>
        <v>0</v>
      </c>
      <c r="BM133" s="179">
        <f t="shared" si="396"/>
        <v>0</v>
      </c>
      <c r="BN133" s="410">
        <f t="shared" si="396"/>
        <v>0</v>
      </c>
      <c r="BO133" s="410">
        <f t="shared" si="396"/>
        <v>0</v>
      </c>
      <c r="BP133" s="410">
        <f t="shared" si="396"/>
        <v>0</v>
      </c>
    </row>
    <row r="134" spans="1:69" s="19" customFormat="1" ht="15.75" x14ac:dyDescent="0.25">
      <c r="A134" s="27"/>
      <c r="B134" s="27"/>
      <c r="C134" s="35"/>
      <c r="D134" s="181" t="s">
        <v>52</v>
      </c>
      <c r="E134" s="179">
        <f t="shared" ref="E134:AW134" si="397">SUM(E20+E26+E103+E102)</f>
        <v>39658</v>
      </c>
      <c r="F134" s="179">
        <f t="shared" si="397"/>
        <v>39658</v>
      </c>
      <c r="G134" s="179">
        <f t="shared" si="397"/>
        <v>0</v>
      </c>
      <c r="H134" s="179">
        <f t="shared" si="397"/>
        <v>0</v>
      </c>
      <c r="I134" s="179">
        <f t="shared" si="397"/>
        <v>0</v>
      </c>
      <c r="J134" s="179">
        <f t="shared" si="397"/>
        <v>2046838.05</v>
      </c>
      <c r="K134" s="179">
        <f t="shared" si="397"/>
        <v>132800</v>
      </c>
      <c r="L134" s="179">
        <f t="shared" si="397"/>
        <v>930000</v>
      </c>
      <c r="M134" s="179">
        <f t="shared" si="397"/>
        <v>0</v>
      </c>
      <c r="N134" s="179">
        <f t="shared" si="397"/>
        <v>0</v>
      </c>
      <c r="O134" s="179">
        <f t="shared" si="397"/>
        <v>1116838.05</v>
      </c>
      <c r="P134" s="179">
        <f t="shared" si="397"/>
        <v>0</v>
      </c>
      <c r="Q134" s="179">
        <f t="shared" si="397"/>
        <v>0</v>
      </c>
      <c r="R134" s="179">
        <f t="shared" si="397"/>
        <v>0</v>
      </c>
      <c r="S134" s="179">
        <f t="shared" si="397"/>
        <v>0</v>
      </c>
      <c r="T134" s="179">
        <f t="shared" si="397"/>
        <v>0</v>
      </c>
      <c r="U134" s="179">
        <f t="shared" si="397"/>
        <v>0</v>
      </c>
      <c r="V134" s="179">
        <f t="shared" si="397"/>
        <v>0</v>
      </c>
      <c r="W134" s="179">
        <f t="shared" si="397"/>
        <v>0</v>
      </c>
      <c r="X134" s="179">
        <f t="shared" si="397"/>
        <v>0</v>
      </c>
      <c r="Y134" s="179">
        <f t="shared" si="397"/>
        <v>0</v>
      </c>
      <c r="Z134" s="179">
        <f t="shared" si="397"/>
        <v>0</v>
      </c>
      <c r="AA134" s="179">
        <f t="shared" si="397"/>
        <v>39658</v>
      </c>
      <c r="AB134" s="179">
        <f t="shared" si="397"/>
        <v>39658</v>
      </c>
      <c r="AC134" s="179">
        <f t="shared" si="397"/>
        <v>0</v>
      </c>
      <c r="AD134" s="179">
        <f t="shared" si="397"/>
        <v>0</v>
      </c>
      <c r="AE134" s="179">
        <f t="shared" si="397"/>
        <v>0</v>
      </c>
      <c r="AF134" s="179">
        <f t="shared" si="397"/>
        <v>2046838.05</v>
      </c>
      <c r="AG134" s="179">
        <f t="shared" si="397"/>
        <v>132800</v>
      </c>
      <c r="AH134" s="179">
        <f t="shared" si="397"/>
        <v>930000</v>
      </c>
      <c r="AI134" s="179">
        <f t="shared" si="397"/>
        <v>0</v>
      </c>
      <c r="AJ134" s="179">
        <f t="shared" si="397"/>
        <v>0</v>
      </c>
      <c r="AK134" s="179">
        <f t="shared" si="397"/>
        <v>1116838.05</v>
      </c>
      <c r="AL134" s="179">
        <f t="shared" si="397"/>
        <v>2086496.05</v>
      </c>
      <c r="AM134" s="179">
        <f t="shared" si="397"/>
        <v>0</v>
      </c>
      <c r="AN134" s="179">
        <f t="shared" si="397"/>
        <v>0</v>
      </c>
      <c r="AO134" s="179">
        <f t="shared" si="397"/>
        <v>0</v>
      </c>
      <c r="AP134" s="179">
        <f t="shared" si="397"/>
        <v>0</v>
      </c>
      <c r="AQ134" s="179">
        <f t="shared" si="397"/>
        <v>0</v>
      </c>
      <c r="AR134" s="179">
        <f t="shared" si="397"/>
        <v>0</v>
      </c>
      <c r="AS134" s="179">
        <f t="shared" si="397"/>
        <v>0</v>
      </c>
      <c r="AT134" s="179">
        <f t="shared" si="397"/>
        <v>0</v>
      </c>
      <c r="AU134" s="179">
        <f t="shared" si="397"/>
        <v>0</v>
      </c>
      <c r="AV134" s="179">
        <f t="shared" si="397"/>
        <v>0</v>
      </c>
      <c r="AW134" s="179">
        <f t="shared" si="397"/>
        <v>0</v>
      </c>
      <c r="AX134" s="643"/>
      <c r="AY134" s="179">
        <f t="shared" ref="AY134:BP134" si="398">SUM(AY20+AY26+AY103+AY102)</f>
        <v>0</v>
      </c>
      <c r="AZ134" s="179">
        <f t="shared" si="398"/>
        <v>0</v>
      </c>
      <c r="BA134" s="179">
        <f t="shared" si="398"/>
        <v>0</v>
      </c>
      <c r="BB134" s="179">
        <f t="shared" si="398"/>
        <v>0</v>
      </c>
      <c r="BC134" s="179">
        <f t="shared" si="398"/>
        <v>0</v>
      </c>
      <c r="BD134" s="179">
        <f t="shared" si="398"/>
        <v>0</v>
      </c>
      <c r="BE134" s="179">
        <f t="shared" si="398"/>
        <v>0</v>
      </c>
      <c r="BF134" s="179">
        <f t="shared" si="398"/>
        <v>0</v>
      </c>
      <c r="BG134" s="179">
        <f t="shared" si="398"/>
        <v>0</v>
      </c>
      <c r="BH134" s="179">
        <f t="shared" si="398"/>
        <v>0</v>
      </c>
      <c r="BI134" s="179">
        <f t="shared" si="398"/>
        <v>0</v>
      </c>
      <c r="BJ134" s="179">
        <f t="shared" si="398"/>
        <v>0</v>
      </c>
      <c r="BK134" s="179">
        <f t="shared" si="398"/>
        <v>0</v>
      </c>
      <c r="BL134" s="179">
        <f t="shared" si="398"/>
        <v>0</v>
      </c>
      <c r="BM134" s="179">
        <f t="shared" si="398"/>
        <v>39658</v>
      </c>
      <c r="BN134" s="410">
        <f t="shared" si="398"/>
        <v>0</v>
      </c>
      <c r="BO134" s="410">
        <f t="shared" si="398"/>
        <v>0</v>
      </c>
      <c r="BP134" s="410">
        <f t="shared" si="398"/>
        <v>2046838.05</v>
      </c>
    </row>
    <row r="135" spans="1:69" s="19" customFormat="1" ht="15.75" x14ac:dyDescent="0.25">
      <c r="A135" s="27"/>
      <c r="B135" s="27"/>
      <c r="C135" s="35"/>
      <c r="D135" s="181" t="s">
        <v>53</v>
      </c>
      <c r="E135" s="179">
        <f t="shared" ref="E135:AO135" si="399">SUM(E27)</f>
        <v>145000</v>
      </c>
      <c r="F135" s="179">
        <f t="shared" si="399"/>
        <v>145000</v>
      </c>
      <c r="G135" s="179">
        <f t="shared" si="399"/>
        <v>0</v>
      </c>
      <c r="H135" s="179">
        <f t="shared" si="399"/>
        <v>0</v>
      </c>
      <c r="I135" s="179">
        <f t="shared" si="399"/>
        <v>0</v>
      </c>
      <c r="J135" s="179">
        <f t="shared" si="399"/>
        <v>0</v>
      </c>
      <c r="K135" s="179">
        <f t="shared" si="399"/>
        <v>0</v>
      </c>
      <c r="L135" s="179">
        <f t="shared" si="399"/>
        <v>0</v>
      </c>
      <c r="M135" s="179">
        <f t="shared" si="399"/>
        <v>0</v>
      </c>
      <c r="N135" s="179">
        <f t="shared" si="399"/>
        <v>0</v>
      </c>
      <c r="O135" s="179">
        <f t="shared" si="399"/>
        <v>0</v>
      </c>
      <c r="P135" s="516">
        <f t="shared" si="399"/>
        <v>0</v>
      </c>
      <c r="Q135" s="516">
        <f t="shared" si="399"/>
        <v>0</v>
      </c>
      <c r="R135" s="516">
        <f t="shared" si="399"/>
        <v>0</v>
      </c>
      <c r="S135" s="516">
        <f t="shared" si="399"/>
        <v>0</v>
      </c>
      <c r="T135" s="516">
        <f t="shared" si="399"/>
        <v>0</v>
      </c>
      <c r="U135" s="516">
        <f t="shared" si="399"/>
        <v>0</v>
      </c>
      <c r="V135" s="516">
        <f t="shared" si="399"/>
        <v>0</v>
      </c>
      <c r="W135" s="516">
        <f t="shared" si="399"/>
        <v>0</v>
      </c>
      <c r="X135" s="516">
        <f t="shared" si="399"/>
        <v>0</v>
      </c>
      <c r="Y135" s="516">
        <f t="shared" si="399"/>
        <v>0</v>
      </c>
      <c r="Z135" s="516">
        <f t="shared" si="399"/>
        <v>0</v>
      </c>
      <c r="AA135" s="516">
        <f t="shared" si="399"/>
        <v>145000</v>
      </c>
      <c r="AB135" s="516">
        <f t="shared" si="399"/>
        <v>145000</v>
      </c>
      <c r="AC135" s="516">
        <f t="shared" si="399"/>
        <v>0</v>
      </c>
      <c r="AD135" s="516">
        <f t="shared" si="399"/>
        <v>0</v>
      </c>
      <c r="AE135" s="516">
        <f t="shared" si="399"/>
        <v>0</v>
      </c>
      <c r="AF135" s="516">
        <f t="shared" si="399"/>
        <v>0</v>
      </c>
      <c r="AG135" s="516">
        <f t="shared" si="399"/>
        <v>0</v>
      </c>
      <c r="AH135" s="516">
        <f t="shared" si="399"/>
        <v>0</v>
      </c>
      <c r="AI135" s="516">
        <f t="shared" si="399"/>
        <v>0</v>
      </c>
      <c r="AJ135" s="516">
        <f t="shared" si="399"/>
        <v>0</v>
      </c>
      <c r="AK135" s="516">
        <f t="shared" si="399"/>
        <v>0</v>
      </c>
      <c r="AL135" s="516">
        <f t="shared" si="399"/>
        <v>145000</v>
      </c>
      <c r="AM135" s="428">
        <f t="shared" si="399"/>
        <v>0</v>
      </c>
      <c r="AN135" s="428">
        <f t="shared" si="399"/>
        <v>0</v>
      </c>
      <c r="AO135" s="179">
        <f t="shared" si="399"/>
        <v>0</v>
      </c>
      <c r="AP135" s="179"/>
      <c r="AQ135" s="179"/>
      <c r="AR135" s="179">
        <f>SUM(AR27)</f>
        <v>0</v>
      </c>
      <c r="AS135" s="179">
        <f>SUM(AS27)</f>
        <v>0</v>
      </c>
      <c r="AT135" s="179"/>
      <c r="AU135" s="179">
        <f>SUM(AU27)</f>
        <v>0</v>
      </c>
      <c r="AV135" s="179">
        <f>SUM(AV27)</f>
        <v>0</v>
      </c>
      <c r="AW135" s="410">
        <f>SUM(AW27)</f>
        <v>0</v>
      </c>
      <c r="AX135" s="643"/>
      <c r="AY135" s="179">
        <f>SUM(AY27)</f>
        <v>0</v>
      </c>
      <c r="AZ135" s="179">
        <f>SUM(AZ27)</f>
        <v>0</v>
      </c>
      <c r="BA135" s="179">
        <f>SUM(BA27)</f>
        <v>0</v>
      </c>
      <c r="BB135" s="179">
        <f>SUM(BB27)</f>
        <v>0</v>
      </c>
      <c r="BC135" s="179">
        <f>SUM(BC27)</f>
        <v>0</v>
      </c>
      <c r="BD135" s="179"/>
      <c r="BE135" s="179">
        <f>SUM(BE27)</f>
        <v>0</v>
      </c>
      <c r="BF135" s="179">
        <f>SUM(BF27)</f>
        <v>0</v>
      </c>
      <c r="BG135" s="179">
        <f>SUM(BG27)</f>
        <v>0</v>
      </c>
      <c r="BH135" s="179">
        <f>SUM(BH27)</f>
        <v>0</v>
      </c>
      <c r="BI135" s="179">
        <f>SUM(BI27)</f>
        <v>0</v>
      </c>
      <c r="BJ135" s="179"/>
      <c r="BK135" s="179"/>
      <c r="BL135" s="179"/>
      <c r="BM135" s="179">
        <f>SUM(BM27)</f>
        <v>145000</v>
      </c>
      <c r="BN135" s="410">
        <f>SUM(BN27)</f>
        <v>0</v>
      </c>
      <c r="BO135" s="410">
        <f>SUM(BO27)</f>
        <v>0</v>
      </c>
      <c r="BP135" s="410">
        <f>SUM(BP27)</f>
        <v>0</v>
      </c>
    </row>
    <row r="136" spans="1:69" s="19" customFormat="1" ht="15.75" x14ac:dyDescent="0.25">
      <c r="A136" s="27"/>
      <c r="B136" s="27"/>
      <c r="C136" s="35"/>
      <c r="D136" s="181" t="s">
        <v>268</v>
      </c>
      <c r="E136" s="179">
        <f t="shared" ref="E136:AO136" si="400">SUM(E28+E29)</f>
        <v>44145</v>
      </c>
      <c r="F136" s="179">
        <f t="shared" si="400"/>
        <v>44145</v>
      </c>
      <c r="G136" s="179">
        <f t="shared" si="400"/>
        <v>0</v>
      </c>
      <c r="H136" s="179">
        <f t="shared" si="400"/>
        <v>5600</v>
      </c>
      <c r="I136" s="179">
        <f t="shared" si="400"/>
        <v>0</v>
      </c>
      <c r="J136" s="179">
        <f t="shared" si="400"/>
        <v>400000</v>
      </c>
      <c r="K136" s="179">
        <f t="shared" si="400"/>
        <v>400000</v>
      </c>
      <c r="L136" s="179">
        <f t="shared" si="400"/>
        <v>0</v>
      </c>
      <c r="M136" s="179">
        <f t="shared" si="400"/>
        <v>0</v>
      </c>
      <c r="N136" s="179">
        <f t="shared" si="400"/>
        <v>0</v>
      </c>
      <c r="O136" s="179">
        <f t="shared" si="400"/>
        <v>400000</v>
      </c>
      <c r="P136" s="516">
        <f t="shared" si="400"/>
        <v>350000</v>
      </c>
      <c r="Q136" s="516">
        <f t="shared" si="400"/>
        <v>350000</v>
      </c>
      <c r="R136" s="516">
        <f t="shared" si="400"/>
        <v>0</v>
      </c>
      <c r="S136" s="516">
        <f t="shared" si="400"/>
        <v>0</v>
      </c>
      <c r="T136" s="516">
        <f t="shared" si="400"/>
        <v>0</v>
      </c>
      <c r="U136" s="516">
        <f t="shared" si="400"/>
        <v>-350000</v>
      </c>
      <c r="V136" s="516">
        <f t="shared" si="400"/>
        <v>-350000</v>
      </c>
      <c r="W136" s="516">
        <f t="shared" si="400"/>
        <v>0</v>
      </c>
      <c r="X136" s="516">
        <f t="shared" si="400"/>
        <v>0</v>
      </c>
      <c r="Y136" s="516">
        <f t="shared" si="400"/>
        <v>0</v>
      </c>
      <c r="Z136" s="516">
        <f t="shared" si="400"/>
        <v>-350000</v>
      </c>
      <c r="AA136" s="516">
        <f t="shared" si="400"/>
        <v>394145</v>
      </c>
      <c r="AB136" s="516">
        <f t="shared" si="400"/>
        <v>394145</v>
      </c>
      <c r="AC136" s="516">
        <f t="shared" si="400"/>
        <v>0</v>
      </c>
      <c r="AD136" s="516">
        <f t="shared" si="400"/>
        <v>5600</v>
      </c>
      <c r="AE136" s="516">
        <f t="shared" si="400"/>
        <v>0</v>
      </c>
      <c r="AF136" s="516">
        <f t="shared" si="400"/>
        <v>50000</v>
      </c>
      <c r="AG136" s="516">
        <f t="shared" si="400"/>
        <v>50000</v>
      </c>
      <c r="AH136" s="516">
        <f t="shared" si="400"/>
        <v>0</v>
      </c>
      <c r="AI136" s="516">
        <f t="shared" si="400"/>
        <v>0</v>
      </c>
      <c r="AJ136" s="516">
        <f t="shared" si="400"/>
        <v>0</v>
      </c>
      <c r="AK136" s="516">
        <f t="shared" si="400"/>
        <v>50000</v>
      </c>
      <c r="AL136" s="516">
        <f t="shared" si="400"/>
        <v>444145</v>
      </c>
      <c r="AM136" s="428">
        <f t="shared" si="400"/>
        <v>0</v>
      </c>
      <c r="AN136" s="428">
        <f t="shared" si="400"/>
        <v>0</v>
      </c>
      <c r="AO136" s="179">
        <f t="shared" si="400"/>
        <v>0</v>
      </c>
      <c r="AP136" s="179"/>
      <c r="AQ136" s="179"/>
      <c r="AR136" s="179">
        <f>SUM(AR28+AR29)</f>
        <v>0</v>
      </c>
      <c r="AS136" s="179">
        <f>SUM(AS28+AS29)</f>
        <v>0</v>
      </c>
      <c r="AT136" s="179"/>
      <c r="AU136" s="179">
        <f>SUM(AU28+AU29)</f>
        <v>0</v>
      </c>
      <c r="AV136" s="179">
        <f>SUM(AV28+AV29)</f>
        <v>0</v>
      </c>
      <c r="AW136" s="410">
        <f>SUM(AW28+AW29)</f>
        <v>0</v>
      </c>
      <c r="AX136" s="643"/>
      <c r="AY136" s="179">
        <f>SUM(AY28+AY29)</f>
        <v>0</v>
      </c>
      <c r="AZ136" s="179">
        <f>SUM(AZ28+AZ29)</f>
        <v>0</v>
      </c>
      <c r="BA136" s="179">
        <f>SUM(BA28+BA29)</f>
        <v>0</v>
      </c>
      <c r="BB136" s="179">
        <f>SUM(BB28+BB29)</f>
        <v>0</v>
      </c>
      <c r="BC136" s="179">
        <f>SUM(BC28+BC29)</f>
        <v>0</v>
      </c>
      <c r="BD136" s="179"/>
      <c r="BE136" s="179">
        <f>SUM(BE28+BE29)</f>
        <v>0</v>
      </c>
      <c r="BF136" s="179">
        <f>SUM(BF28+BF29)</f>
        <v>0</v>
      </c>
      <c r="BG136" s="179">
        <f>SUM(BG28+BG29)</f>
        <v>0</v>
      </c>
      <c r="BH136" s="179">
        <f>SUM(BH28+BH29)</f>
        <v>0</v>
      </c>
      <c r="BI136" s="179">
        <f>SUM(BI28+BI29)</f>
        <v>0</v>
      </c>
      <c r="BJ136" s="179"/>
      <c r="BK136" s="179"/>
      <c r="BL136" s="179"/>
      <c r="BM136" s="179">
        <f>SUM(BM28+BM29)</f>
        <v>394145</v>
      </c>
      <c r="BN136" s="410">
        <f>SUM(BN28+BN29)</f>
        <v>0</v>
      </c>
      <c r="BO136" s="410">
        <f>SUM(BO28+BO29)</f>
        <v>0</v>
      </c>
      <c r="BP136" s="410">
        <f>SUM(BP28+BP29)</f>
        <v>50000</v>
      </c>
    </row>
    <row r="137" spans="1:69" s="19" customFormat="1" ht="15.75" x14ac:dyDescent="0.25">
      <c r="A137" s="27"/>
      <c r="B137" s="27"/>
      <c r="C137" s="35"/>
      <c r="D137" s="181" t="s">
        <v>54</v>
      </c>
      <c r="E137" s="179">
        <f>SUM(E104+E105)</f>
        <v>0</v>
      </c>
      <c r="F137" s="179">
        <f t="shared" ref="F137:BP137" si="401">SUM(F104+F105)</f>
        <v>0</v>
      </c>
      <c r="G137" s="179">
        <f t="shared" si="401"/>
        <v>0</v>
      </c>
      <c r="H137" s="179">
        <f t="shared" si="401"/>
        <v>0</v>
      </c>
      <c r="I137" s="179">
        <f t="shared" si="401"/>
        <v>0</v>
      </c>
      <c r="J137" s="179">
        <f t="shared" si="401"/>
        <v>260870.28</v>
      </c>
      <c r="K137" s="179">
        <f t="shared" si="401"/>
        <v>0</v>
      </c>
      <c r="L137" s="179">
        <f t="shared" si="401"/>
        <v>210870.28</v>
      </c>
      <c r="M137" s="179">
        <f t="shared" si="401"/>
        <v>0</v>
      </c>
      <c r="N137" s="179">
        <f t="shared" si="401"/>
        <v>0</v>
      </c>
      <c r="O137" s="179">
        <f t="shared" si="401"/>
        <v>50000</v>
      </c>
      <c r="P137" s="179">
        <f t="shared" si="401"/>
        <v>0</v>
      </c>
      <c r="Q137" s="179">
        <f t="shared" si="401"/>
        <v>0</v>
      </c>
      <c r="R137" s="179">
        <f t="shared" si="401"/>
        <v>0</v>
      </c>
      <c r="S137" s="179">
        <f t="shared" si="401"/>
        <v>0</v>
      </c>
      <c r="T137" s="179">
        <f t="shared" si="401"/>
        <v>0</v>
      </c>
      <c r="U137" s="179">
        <f t="shared" si="401"/>
        <v>32000</v>
      </c>
      <c r="V137" s="179">
        <f t="shared" si="401"/>
        <v>0</v>
      </c>
      <c r="W137" s="179">
        <f t="shared" si="401"/>
        <v>0</v>
      </c>
      <c r="X137" s="179">
        <f t="shared" si="401"/>
        <v>0</v>
      </c>
      <c r="Y137" s="179">
        <f t="shared" si="401"/>
        <v>0</v>
      </c>
      <c r="Z137" s="179">
        <f t="shared" si="401"/>
        <v>32000</v>
      </c>
      <c r="AA137" s="179">
        <f t="shared" si="401"/>
        <v>0</v>
      </c>
      <c r="AB137" s="179">
        <f t="shared" si="401"/>
        <v>0</v>
      </c>
      <c r="AC137" s="179">
        <f t="shared" si="401"/>
        <v>0</v>
      </c>
      <c r="AD137" s="179">
        <f t="shared" si="401"/>
        <v>0</v>
      </c>
      <c r="AE137" s="179">
        <f t="shared" si="401"/>
        <v>0</v>
      </c>
      <c r="AF137" s="179">
        <f t="shared" si="401"/>
        <v>292870.28000000003</v>
      </c>
      <c r="AG137" s="179">
        <f t="shared" si="401"/>
        <v>0</v>
      </c>
      <c r="AH137" s="179">
        <f t="shared" si="401"/>
        <v>210870.28</v>
      </c>
      <c r="AI137" s="179">
        <f t="shared" si="401"/>
        <v>0</v>
      </c>
      <c r="AJ137" s="179">
        <f t="shared" si="401"/>
        <v>0</v>
      </c>
      <c r="AK137" s="179">
        <f t="shared" si="401"/>
        <v>82000</v>
      </c>
      <c r="AL137" s="179">
        <f t="shared" si="401"/>
        <v>292870.28000000003</v>
      </c>
      <c r="AM137" s="179">
        <f t="shared" si="401"/>
        <v>0</v>
      </c>
      <c r="AN137" s="179">
        <f t="shared" si="401"/>
        <v>0</v>
      </c>
      <c r="AO137" s="179">
        <f t="shared" si="401"/>
        <v>0</v>
      </c>
      <c r="AP137" s="179">
        <f t="shared" si="401"/>
        <v>0</v>
      </c>
      <c r="AQ137" s="179">
        <f t="shared" si="401"/>
        <v>0</v>
      </c>
      <c r="AR137" s="179">
        <f t="shared" si="401"/>
        <v>0</v>
      </c>
      <c r="AS137" s="179">
        <f t="shared" si="401"/>
        <v>0</v>
      </c>
      <c r="AT137" s="179">
        <f t="shared" si="401"/>
        <v>0</v>
      </c>
      <c r="AU137" s="179">
        <f t="shared" si="401"/>
        <v>0</v>
      </c>
      <c r="AV137" s="179">
        <f t="shared" si="401"/>
        <v>0</v>
      </c>
      <c r="AW137" s="179">
        <f t="shared" si="401"/>
        <v>0</v>
      </c>
      <c r="AX137" s="643"/>
      <c r="AY137" s="179">
        <f t="shared" si="401"/>
        <v>0</v>
      </c>
      <c r="AZ137" s="179">
        <f t="shared" si="401"/>
        <v>0</v>
      </c>
      <c r="BA137" s="179">
        <f t="shared" si="401"/>
        <v>0</v>
      </c>
      <c r="BB137" s="179">
        <f t="shared" si="401"/>
        <v>0</v>
      </c>
      <c r="BC137" s="179">
        <f t="shared" si="401"/>
        <v>0</v>
      </c>
      <c r="BD137" s="179">
        <f t="shared" si="401"/>
        <v>0</v>
      </c>
      <c r="BE137" s="179">
        <f t="shared" si="401"/>
        <v>0</v>
      </c>
      <c r="BF137" s="179">
        <f t="shared" si="401"/>
        <v>0</v>
      </c>
      <c r="BG137" s="179">
        <f t="shared" si="401"/>
        <v>0</v>
      </c>
      <c r="BH137" s="179">
        <f t="shared" si="401"/>
        <v>0</v>
      </c>
      <c r="BI137" s="179">
        <f t="shared" si="401"/>
        <v>0</v>
      </c>
      <c r="BJ137" s="179">
        <f t="shared" si="401"/>
        <v>0</v>
      </c>
      <c r="BK137" s="179">
        <f t="shared" si="401"/>
        <v>0</v>
      </c>
      <c r="BL137" s="179">
        <f t="shared" si="401"/>
        <v>0</v>
      </c>
      <c r="BM137" s="179">
        <f t="shared" si="401"/>
        <v>0</v>
      </c>
      <c r="BN137" s="410">
        <f t="shared" si="401"/>
        <v>0</v>
      </c>
      <c r="BO137" s="410">
        <f t="shared" si="401"/>
        <v>0</v>
      </c>
      <c r="BP137" s="410">
        <f t="shared" si="401"/>
        <v>292870.28000000003</v>
      </c>
    </row>
    <row r="138" spans="1:69" s="19" customFormat="1" ht="15.75" x14ac:dyDescent="0.25">
      <c r="A138" s="27"/>
      <c r="B138" s="27"/>
      <c r="C138" s="35"/>
      <c r="D138" s="181" t="s">
        <v>334</v>
      </c>
      <c r="E138" s="179">
        <f t="shared" ref="E138:Z138" si="402">SUM(E115)</f>
        <v>0</v>
      </c>
      <c r="F138" s="179">
        <f t="shared" si="402"/>
        <v>0</v>
      </c>
      <c r="G138" s="179">
        <f t="shared" si="402"/>
        <v>0</v>
      </c>
      <c r="H138" s="179">
        <f t="shared" si="402"/>
        <v>0</v>
      </c>
      <c r="I138" s="179">
        <f t="shared" si="402"/>
        <v>0</v>
      </c>
      <c r="J138" s="179">
        <f t="shared" si="402"/>
        <v>0</v>
      </c>
      <c r="K138" s="179">
        <f t="shared" si="402"/>
        <v>0</v>
      </c>
      <c r="L138" s="179">
        <f t="shared" si="402"/>
        <v>0</v>
      </c>
      <c r="M138" s="179">
        <f t="shared" si="402"/>
        <v>0</v>
      </c>
      <c r="N138" s="179">
        <f t="shared" si="402"/>
        <v>0</v>
      </c>
      <c r="O138" s="179">
        <f t="shared" si="402"/>
        <v>0</v>
      </c>
      <c r="P138" s="516">
        <f t="shared" si="402"/>
        <v>95743.59</v>
      </c>
      <c r="Q138" s="516">
        <f t="shared" si="402"/>
        <v>95743.59</v>
      </c>
      <c r="R138" s="516">
        <f t="shared" si="402"/>
        <v>0</v>
      </c>
      <c r="S138" s="516">
        <f t="shared" si="402"/>
        <v>0</v>
      </c>
      <c r="T138" s="516">
        <f t="shared" si="402"/>
        <v>0</v>
      </c>
      <c r="U138" s="516">
        <f t="shared" si="402"/>
        <v>0</v>
      </c>
      <c r="V138" s="516">
        <f t="shared" si="402"/>
        <v>0</v>
      </c>
      <c r="W138" s="516">
        <f t="shared" si="402"/>
        <v>0</v>
      </c>
      <c r="X138" s="516">
        <f t="shared" si="402"/>
        <v>0</v>
      </c>
      <c r="Y138" s="516">
        <f t="shared" si="402"/>
        <v>0</v>
      </c>
      <c r="Z138" s="516">
        <f t="shared" si="402"/>
        <v>0</v>
      </c>
      <c r="AA138" s="516">
        <f>SUM(AA115)</f>
        <v>95743.59</v>
      </c>
      <c r="AB138" s="516">
        <f t="shared" ref="AB138:BP138" si="403">SUM(AB115)</f>
        <v>95743.59</v>
      </c>
      <c r="AC138" s="516">
        <f t="shared" si="403"/>
        <v>0</v>
      </c>
      <c r="AD138" s="516">
        <f t="shared" si="403"/>
        <v>0</v>
      </c>
      <c r="AE138" s="516">
        <f t="shared" si="403"/>
        <v>0</v>
      </c>
      <c r="AF138" s="516">
        <f t="shared" si="403"/>
        <v>0</v>
      </c>
      <c r="AG138" s="516">
        <f t="shared" si="403"/>
        <v>0</v>
      </c>
      <c r="AH138" s="516">
        <f t="shared" si="403"/>
        <v>0</v>
      </c>
      <c r="AI138" s="516">
        <f t="shared" si="403"/>
        <v>0</v>
      </c>
      <c r="AJ138" s="516">
        <f t="shared" si="403"/>
        <v>0</v>
      </c>
      <c r="AK138" s="516">
        <f t="shared" si="403"/>
        <v>0</v>
      </c>
      <c r="AL138" s="516">
        <f t="shared" si="403"/>
        <v>95743.59</v>
      </c>
      <c r="AM138" s="428">
        <f t="shared" si="403"/>
        <v>0</v>
      </c>
      <c r="AN138" s="428">
        <f t="shared" si="403"/>
        <v>0</v>
      </c>
      <c r="AO138" s="179">
        <f t="shared" si="403"/>
        <v>0</v>
      </c>
      <c r="AP138" s="179"/>
      <c r="AQ138" s="179"/>
      <c r="AR138" s="179">
        <f t="shared" si="403"/>
        <v>0</v>
      </c>
      <c r="AS138" s="179">
        <f t="shared" si="403"/>
        <v>0</v>
      </c>
      <c r="AT138" s="179"/>
      <c r="AU138" s="179">
        <f t="shared" si="403"/>
        <v>0</v>
      </c>
      <c r="AV138" s="179">
        <f t="shared" si="403"/>
        <v>0</v>
      </c>
      <c r="AW138" s="410">
        <f t="shared" si="403"/>
        <v>0</v>
      </c>
      <c r="AX138" s="643"/>
      <c r="AY138" s="179">
        <f t="shared" si="403"/>
        <v>0</v>
      </c>
      <c r="AZ138" s="179">
        <f t="shared" si="403"/>
        <v>0</v>
      </c>
      <c r="BA138" s="179">
        <f t="shared" si="403"/>
        <v>0</v>
      </c>
      <c r="BB138" s="179">
        <f t="shared" si="403"/>
        <v>0</v>
      </c>
      <c r="BC138" s="179">
        <f t="shared" si="403"/>
        <v>0</v>
      </c>
      <c r="BD138" s="179"/>
      <c r="BE138" s="179">
        <f t="shared" si="403"/>
        <v>0</v>
      </c>
      <c r="BF138" s="179">
        <f t="shared" si="403"/>
        <v>0</v>
      </c>
      <c r="BG138" s="179">
        <f t="shared" si="403"/>
        <v>0</v>
      </c>
      <c r="BH138" s="179">
        <f t="shared" si="403"/>
        <v>0</v>
      </c>
      <c r="BI138" s="179">
        <f t="shared" si="403"/>
        <v>0</v>
      </c>
      <c r="BJ138" s="179"/>
      <c r="BK138" s="179"/>
      <c r="BL138" s="179"/>
      <c r="BM138" s="179">
        <f t="shared" si="403"/>
        <v>95743.59</v>
      </c>
      <c r="BN138" s="410">
        <f t="shared" si="403"/>
        <v>0</v>
      </c>
      <c r="BO138" s="410">
        <f t="shared" si="403"/>
        <v>0</v>
      </c>
      <c r="BP138" s="410">
        <f t="shared" si="403"/>
        <v>0</v>
      </c>
    </row>
    <row r="139" spans="1:69" s="19" customFormat="1" ht="15.75" x14ac:dyDescent="0.25">
      <c r="A139" s="27"/>
      <c r="B139" s="27"/>
      <c r="C139" s="35"/>
      <c r="D139" s="312" t="s">
        <v>471</v>
      </c>
      <c r="E139" s="310">
        <f>SUM(E116)</f>
        <v>125000</v>
      </c>
      <c r="F139" s="310">
        <f t="shared" ref="F139:BP139" si="404">SUM(F116)</f>
        <v>125000</v>
      </c>
      <c r="G139" s="310">
        <f t="shared" si="404"/>
        <v>0</v>
      </c>
      <c r="H139" s="310">
        <f t="shared" si="404"/>
        <v>0</v>
      </c>
      <c r="I139" s="310">
        <f t="shared" si="404"/>
        <v>0</v>
      </c>
      <c r="J139" s="310">
        <f t="shared" si="404"/>
        <v>0</v>
      </c>
      <c r="K139" s="310">
        <f t="shared" si="404"/>
        <v>0</v>
      </c>
      <c r="L139" s="310">
        <f t="shared" si="404"/>
        <v>0</v>
      </c>
      <c r="M139" s="310">
        <f t="shared" si="404"/>
        <v>0</v>
      </c>
      <c r="N139" s="310">
        <f t="shared" si="404"/>
        <v>0</v>
      </c>
      <c r="O139" s="310">
        <f t="shared" si="404"/>
        <v>0</v>
      </c>
      <c r="P139" s="310">
        <f t="shared" si="404"/>
        <v>0</v>
      </c>
      <c r="Q139" s="310">
        <f t="shared" si="404"/>
        <v>0</v>
      </c>
      <c r="R139" s="310">
        <f t="shared" si="404"/>
        <v>0</v>
      </c>
      <c r="S139" s="310">
        <f t="shared" si="404"/>
        <v>0</v>
      </c>
      <c r="T139" s="310">
        <f t="shared" si="404"/>
        <v>0</v>
      </c>
      <c r="U139" s="310">
        <f t="shared" si="404"/>
        <v>0</v>
      </c>
      <c r="V139" s="310">
        <f t="shared" si="404"/>
        <v>0</v>
      </c>
      <c r="W139" s="310">
        <f t="shared" si="404"/>
        <v>0</v>
      </c>
      <c r="X139" s="310">
        <f t="shared" si="404"/>
        <v>0</v>
      </c>
      <c r="Y139" s="310">
        <f t="shared" si="404"/>
        <v>0</v>
      </c>
      <c r="Z139" s="310">
        <f t="shared" si="404"/>
        <v>0</v>
      </c>
      <c r="AA139" s="310">
        <f t="shared" si="404"/>
        <v>125000</v>
      </c>
      <c r="AB139" s="310">
        <f t="shared" si="404"/>
        <v>125000</v>
      </c>
      <c r="AC139" s="310">
        <f t="shared" si="404"/>
        <v>0</v>
      </c>
      <c r="AD139" s="310">
        <f t="shared" si="404"/>
        <v>0</v>
      </c>
      <c r="AE139" s="310">
        <f t="shared" si="404"/>
        <v>0</v>
      </c>
      <c r="AF139" s="310">
        <f t="shared" si="404"/>
        <v>0</v>
      </c>
      <c r="AG139" s="310">
        <f t="shared" si="404"/>
        <v>0</v>
      </c>
      <c r="AH139" s="310">
        <f t="shared" si="404"/>
        <v>0</v>
      </c>
      <c r="AI139" s="310">
        <f t="shared" si="404"/>
        <v>0</v>
      </c>
      <c r="AJ139" s="310">
        <f t="shared" si="404"/>
        <v>0</v>
      </c>
      <c r="AK139" s="310">
        <f t="shared" si="404"/>
        <v>0</v>
      </c>
      <c r="AL139" s="310">
        <f t="shared" si="404"/>
        <v>125000</v>
      </c>
      <c r="AM139" s="310">
        <f t="shared" si="404"/>
        <v>0</v>
      </c>
      <c r="AN139" s="310">
        <f t="shared" si="404"/>
        <v>0</v>
      </c>
      <c r="AO139" s="310">
        <f t="shared" si="404"/>
        <v>0</v>
      </c>
      <c r="AP139" s="310">
        <f t="shared" si="404"/>
        <v>0</v>
      </c>
      <c r="AQ139" s="310">
        <f t="shared" si="404"/>
        <v>0</v>
      </c>
      <c r="AR139" s="310">
        <f t="shared" si="404"/>
        <v>0</v>
      </c>
      <c r="AS139" s="310">
        <f t="shared" si="404"/>
        <v>0</v>
      </c>
      <c r="AT139" s="310">
        <f t="shared" si="404"/>
        <v>0</v>
      </c>
      <c r="AU139" s="310">
        <f t="shared" si="404"/>
        <v>0</v>
      </c>
      <c r="AV139" s="310">
        <f t="shared" si="404"/>
        <v>0</v>
      </c>
      <c r="AW139" s="310">
        <f t="shared" si="404"/>
        <v>0</v>
      </c>
      <c r="AX139" s="645"/>
      <c r="AY139" s="310">
        <f t="shared" si="404"/>
        <v>0</v>
      </c>
      <c r="AZ139" s="310">
        <f t="shared" si="404"/>
        <v>0</v>
      </c>
      <c r="BA139" s="310">
        <f t="shared" si="404"/>
        <v>0</v>
      </c>
      <c r="BB139" s="310">
        <f t="shared" si="404"/>
        <v>0</v>
      </c>
      <c r="BC139" s="310">
        <f t="shared" si="404"/>
        <v>0</v>
      </c>
      <c r="BD139" s="310">
        <f t="shared" si="404"/>
        <v>0</v>
      </c>
      <c r="BE139" s="310">
        <f t="shared" si="404"/>
        <v>0</v>
      </c>
      <c r="BF139" s="310">
        <f t="shared" si="404"/>
        <v>0</v>
      </c>
      <c r="BG139" s="310">
        <f t="shared" si="404"/>
        <v>0</v>
      </c>
      <c r="BH139" s="310">
        <f t="shared" si="404"/>
        <v>0</v>
      </c>
      <c r="BI139" s="310">
        <f t="shared" si="404"/>
        <v>0</v>
      </c>
      <c r="BJ139" s="310">
        <f t="shared" si="404"/>
        <v>0</v>
      </c>
      <c r="BK139" s="310">
        <f t="shared" si="404"/>
        <v>0</v>
      </c>
      <c r="BL139" s="310">
        <f t="shared" si="404"/>
        <v>0</v>
      </c>
      <c r="BM139" s="310">
        <f t="shared" si="404"/>
        <v>125000</v>
      </c>
      <c r="BN139" s="411">
        <f t="shared" si="404"/>
        <v>0</v>
      </c>
      <c r="BO139" s="411">
        <f t="shared" si="404"/>
        <v>0</v>
      </c>
      <c r="BP139" s="411">
        <f t="shared" si="404"/>
        <v>0</v>
      </c>
    </row>
    <row r="140" spans="1:69" s="19" customFormat="1" ht="15.75" x14ac:dyDescent="0.25">
      <c r="A140" s="27"/>
      <c r="B140" s="27"/>
      <c r="C140" s="35"/>
      <c r="D140" s="312" t="s">
        <v>55</v>
      </c>
      <c r="E140" s="310">
        <f t="shared" ref="E140:Z140" si="405">SUM(E117)</f>
        <v>100000</v>
      </c>
      <c r="F140" s="310">
        <f t="shared" si="405"/>
        <v>100000</v>
      </c>
      <c r="G140" s="310">
        <f t="shared" si="405"/>
        <v>0</v>
      </c>
      <c r="H140" s="310">
        <f t="shared" si="405"/>
        <v>0</v>
      </c>
      <c r="I140" s="310">
        <f t="shared" si="405"/>
        <v>0</v>
      </c>
      <c r="J140" s="310">
        <f t="shared" si="405"/>
        <v>3610120</v>
      </c>
      <c r="K140" s="310">
        <f t="shared" si="405"/>
        <v>3610120</v>
      </c>
      <c r="L140" s="310">
        <f t="shared" si="405"/>
        <v>0</v>
      </c>
      <c r="M140" s="310">
        <f t="shared" si="405"/>
        <v>0</v>
      </c>
      <c r="N140" s="310">
        <f t="shared" si="405"/>
        <v>0</v>
      </c>
      <c r="O140" s="310">
        <f t="shared" si="405"/>
        <v>3610120</v>
      </c>
      <c r="P140" s="517">
        <f t="shared" si="405"/>
        <v>0</v>
      </c>
      <c r="Q140" s="517">
        <f t="shared" si="405"/>
        <v>0</v>
      </c>
      <c r="R140" s="517">
        <f t="shared" si="405"/>
        <v>0</v>
      </c>
      <c r="S140" s="517">
        <f t="shared" si="405"/>
        <v>0</v>
      </c>
      <c r="T140" s="517">
        <f t="shared" si="405"/>
        <v>0</v>
      </c>
      <c r="U140" s="517">
        <f t="shared" si="405"/>
        <v>0</v>
      </c>
      <c r="V140" s="517">
        <f t="shared" si="405"/>
        <v>0</v>
      </c>
      <c r="W140" s="517">
        <f t="shared" si="405"/>
        <v>0</v>
      </c>
      <c r="X140" s="517">
        <f t="shared" si="405"/>
        <v>0</v>
      </c>
      <c r="Y140" s="517">
        <f t="shared" si="405"/>
        <v>0</v>
      </c>
      <c r="Z140" s="517">
        <f t="shared" si="405"/>
        <v>0</v>
      </c>
      <c r="AA140" s="517">
        <f>SUM(AA117)</f>
        <v>100000</v>
      </c>
      <c r="AB140" s="517">
        <f t="shared" ref="AB140:BP140" si="406">SUM(AB117)</f>
        <v>100000</v>
      </c>
      <c r="AC140" s="517">
        <f t="shared" si="406"/>
        <v>0</v>
      </c>
      <c r="AD140" s="517">
        <f t="shared" si="406"/>
        <v>0</v>
      </c>
      <c r="AE140" s="517">
        <f t="shared" si="406"/>
        <v>0</v>
      </c>
      <c r="AF140" s="517">
        <f t="shared" si="406"/>
        <v>3610120</v>
      </c>
      <c r="AG140" s="517">
        <f t="shared" si="406"/>
        <v>3610120</v>
      </c>
      <c r="AH140" s="517">
        <f t="shared" si="406"/>
        <v>0</v>
      </c>
      <c r="AI140" s="517">
        <f t="shared" si="406"/>
        <v>0</v>
      </c>
      <c r="AJ140" s="517">
        <f t="shared" si="406"/>
        <v>0</v>
      </c>
      <c r="AK140" s="517">
        <f t="shared" si="406"/>
        <v>3610120</v>
      </c>
      <c r="AL140" s="517">
        <f t="shared" si="406"/>
        <v>3710120</v>
      </c>
      <c r="AM140" s="429">
        <f t="shared" si="406"/>
        <v>0</v>
      </c>
      <c r="AN140" s="429">
        <f t="shared" si="406"/>
        <v>0</v>
      </c>
      <c r="AO140" s="310">
        <f t="shared" si="406"/>
        <v>0</v>
      </c>
      <c r="AP140" s="310"/>
      <c r="AQ140" s="310"/>
      <c r="AR140" s="310">
        <f t="shared" si="406"/>
        <v>0</v>
      </c>
      <c r="AS140" s="310">
        <f t="shared" si="406"/>
        <v>0</v>
      </c>
      <c r="AT140" s="310"/>
      <c r="AU140" s="310">
        <f t="shared" si="406"/>
        <v>0</v>
      </c>
      <c r="AV140" s="310">
        <f t="shared" si="406"/>
        <v>0</v>
      </c>
      <c r="AW140" s="411">
        <f t="shared" si="406"/>
        <v>0</v>
      </c>
      <c r="AX140" s="645"/>
      <c r="AY140" s="310">
        <f t="shared" si="406"/>
        <v>0</v>
      </c>
      <c r="AZ140" s="310">
        <f t="shared" si="406"/>
        <v>0</v>
      </c>
      <c r="BA140" s="310">
        <f t="shared" si="406"/>
        <v>0</v>
      </c>
      <c r="BB140" s="310">
        <f t="shared" si="406"/>
        <v>0</v>
      </c>
      <c r="BC140" s="310">
        <f t="shared" si="406"/>
        <v>0</v>
      </c>
      <c r="BD140" s="310"/>
      <c r="BE140" s="310">
        <f t="shared" si="406"/>
        <v>0</v>
      </c>
      <c r="BF140" s="310">
        <f t="shared" si="406"/>
        <v>0</v>
      </c>
      <c r="BG140" s="310">
        <f t="shared" si="406"/>
        <v>0</v>
      </c>
      <c r="BH140" s="310">
        <f t="shared" si="406"/>
        <v>0</v>
      </c>
      <c r="BI140" s="310">
        <f t="shared" si="406"/>
        <v>0</v>
      </c>
      <c r="BJ140" s="310"/>
      <c r="BK140" s="310"/>
      <c r="BL140" s="310"/>
      <c r="BM140" s="310">
        <f t="shared" si="406"/>
        <v>100000</v>
      </c>
      <c r="BN140" s="411">
        <f t="shared" si="406"/>
        <v>0</v>
      </c>
      <c r="BO140" s="411">
        <f t="shared" si="406"/>
        <v>0</v>
      </c>
      <c r="BP140" s="411">
        <f t="shared" si="406"/>
        <v>3610120</v>
      </c>
    </row>
    <row r="141" spans="1:69" s="82" customFormat="1" ht="15.75" x14ac:dyDescent="0.25">
      <c r="A141" s="83"/>
      <c r="B141" s="83"/>
      <c r="C141" s="87"/>
      <c r="D141" s="182" t="s">
        <v>156</v>
      </c>
      <c r="E141" s="179">
        <f t="shared" ref="E141:Z141" si="407">SUM(E122:E140)</f>
        <v>268704711.12</v>
      </c>
      <c r="F141" s="179">
        <f t="shared" si="407"/>
        <v>268704711.12</v>
      </c>
      <c r="G141" s="179">
        <f t="shared" si="407"/>
        <v>167234267.17000002</v>
      </c>
      <c r="H141" s="179">
        <f t="shared" si="407"/>
        <v>19759944.649999999</v>
      </c>
      <c r="I141" s="179">
        <f t="shared" si="407"/>
        <v>0</v>
      </c>
      <c r="J141" s="179">
        <f t="shared" si="407"/>
        <v>33571607.820000008</v>
      </c>
      <c r="K141" s="179">
        <f t="shared" si="407"/>
        <v>23007557.850000001</v>
      </c>
      <c r="L141" s="179">
        <f t="shared" si="407"/>
        <v>9609951.9199999999</v>
      </c>
      <c r="M141" s="179">
        <f t="shared" si="407"/>
        <v>1145349</v>
      </c>
      <c r="N141" s="179">
        <f t="shared" si="407"/>
        <v>52405</v>
      </c>
      <c r="O141" s="179">
        <f t="shared" si="407"/>
        <v>23961655.900000002</v>
      </c>
      <c r="P141" s="516">
        <f t="shared" si="407"/>
        <v>956948.59</v>
      </c>
      <c r="Q141" s="516">
        <f t="shared" si="407"/>
        <v>956948.59</v>
      </c>
      <c r="R141" s="516">
        <f t="shared" si="407"/>
        <v>0</v>
      </c>
      <c r="S141" s="516">
        <f t="shared" si="407"/>
        <v>7005</v>
      </c>
      <c r="T141" s="516">
        <f t="shared" si="407"/>
        <v>0</v>
      </c>
      <c r="U141" s="516">
        <f t="shared" si="407"/>
        <v>-831916.91999999993</v>
      </c>
      <c r="V141" s="516">
        <f t="shared" si="407"/>
        <v>-863916.91999999993</v>
      </c>
      <c r="W141" s="516">
        <f t="shared" si="407"/>
        <v>0</v>
      </c>
      <c r="X141" s="516">
        <f t="shared" si="407"/>
        <v>0</v>
      </c>
      <c r="Y141" s="516">
        <f t="shared" si="407"/>
        <v>0</v>
      </c>
      <c r="Z141" s="516">
        <f t="shared" si="407"/>
        <v>-831916.91999999993</v>
      </c>
      <c r="AA141" s="516">
        <f>SUM(AA122:AA140)</f>
        <v>269661659.70999998</v>
      </c>
      <c r="AB141" s="516">
        <f t="shared" ref="AB141:BP141" si="408">SUM(AB122:AB140)</f>
        <v>269661659.70999998</v>
      </c>
      <c r="AC141" s="516">
        <f t="shared" si="408"/>
        <v>167234267.17000002</v>
      </c>
      <c r="AD141" s="516">
        <f t="shared" si="408"/>
        <v>19766949.649999999</v>
      </c>
      <c r="AE141" s="516">
        <f t="shared" si="408"/>
        <v>0</v>
      </c>
      <c r="AF141" s="516">
        <f t="shared" si="408"/>
        <v>32739690.900000002</v>
      </c>
      <c r="AG141" s="516">
        <f t="shared" si="408"/>
        <v>22143640.93</v>
      </c>
      <c r="AH141" s="516">
        <f t="shared" si="408"/>
        <v>9609951.9199999999</v>
      </c>
      <c r="AI141" s="516">
        <f t="shared" si="408"/>
        <v>1145349</v>
      </c>
      <c r="AJ141" s="516">
        <f t="shared" si="408"/>
        <v>52405</v>
      </c>
      <c r="AK141" s="516">
        <f t="shared" si="408"/>
        <v>23129738.98</v>
      </c>
      <c r="AL141" s="516">
        <f t="shared" si="408"/>
        <v>302401350.60999995</v>
      </c>
      <c r="AM141" s="428">
        <f t="shared" si="408"/>
        <v>0</v>
      </c>
      <c r="AN141" s="428">
        <f t="shared" si="408"/>
        <v>0</v>
      </c>
      <c r="AO141" s="179">
        <f t="shared" si="408"/>
        <v>0</v>
      </c>
      <c r="AP141" s="179"/>
      <c r="AQ141" s="179"/>
      <c r="AR141" s="179">
        <f t="shared" si="408"/>
        <v>70192500</v>
      </c>
      <c r="AS141" s="179">
        <f t="shared" si="408"/>
        <v>1747516</v>
      </c>
      <c r="AT141" s="179">
        <f t="shared" si="408"/>
        <v>981536</v>
      </c>
      <c r="AU141" s="179">
        <f t="shared" si="408"/>
        <v>1499036</v>
      </c>
      <c r="AV141" s="179">
        <f t="shared" si="408"/>
        <v>247050</v>
      </c>
      <c r="AW141" s="410">
        <f t="shared" si="408"/>
        <v>0</v>
      </c>
      <c r="AX141" s="643"/>
      <c r="AY141" s="179">
        <f t="shared" si="408"/>
        <v>0</v>
      </c>
      <c r="AZ141" s="179">
        <f t="shared" si="408"/>
        <v>0</v>
      </c>
      <c r="BA141" s="179">
        <f t="shared" si="408"/>
        <v>0</v>
      </c>
      <c r="BB141" s="179">
        <f t="shared" si="408"/>
        <v>0</v>
      </c>
      <c r="BC141" s="179">
        <f t="shared" si="408"/>
        <v>0</v>
      </c>
      <c r="BD141" s="179"/>
      <c r="BE141" s="179">
        <f t="shared" si="408"/>
        <v>0</v>
      </c>
      <c r="BF141" s="179">
        <f t="shared" si="408"/>
        <v>361366</v>
      </c>
      <c r="BG141" s="179">
        <f t="shared" si="408"/>
        <v>64951</v>
      </c>
      <c r="BH141" s="179">
        <f t="shared" si="408"/>
        <v>43509</v>
      </c>
      <c r="BI141" s="179">
        <f t="shared" si="408"/>
        <v>38512</v>
      </c>
      <c r="BJ141" s="179">
        <f t="shared" si="408"/>
        <v>0</v>
      </c>
      <c r="BK141" s="179">
        <f t="shared" si="408"/>
        <v>0</v>
      </c>
      <c r="BL141" s="179">
        <f t="shared" si="408"/>
        <v>861981.02</v>
      </c>
      <c r="BM141" s="179">
        <f>SUM(BM122:BM140)</f>
        <v>192491367.69</v>
      </c>
      <c r="BN141" s="410">
        <f t="shared" si="408"/>
        <v>10600000</v>
      </c>
      <c r="BO141" s="410">
        <f t="shared" si="408"/>
        <v>0</v>
      </c>
      <c r="BP141" s="410">
        <f t="shared" si="408"/>
        <v>22139690.900000002</v>
      </c>
    </row>
    <row r="142" spans="1:69" s="19" customFormat="1" ht="15.75" x14ac:dyDescent="0.25">
      <c r="A142" s="27"/>
      <c r="B142" s="27"/>
      <c r="C142" s="35"/>
      <c r="D142" s="183"/>
      <c r="E142" s="183"/>
      <c r="F142" s="183"/>
      <c r="G142" s="183"/>
      <c r="H142" s="183"/>
      <c r="I142" s="183"/>
      <c r="J142" s="183"/>
      <c r="K142" s="183"/>
      <c r="L142" s="183"/>
      <c r="M142" s="183"/>
      <c r="N142" s="183"/>
      <c r="O142" s="183"/>
      <c r="P142" s="555"/>
      <c r="Q142" s="555"/>
      <c r="R142" s="555"/>
      <c r="S142" s="555"/>
      <c r="T142" s="555"/>
      <c r="U142" s="555"/>
      <c r="V142" s="555"/>
      <c r="W142" s="555"/>
      <c r="X142" s="555"/>
      <c r="Y142" s="555"/>
      <c r="Z142" s="555"/>
      <c r="AA142" s="556"/>
      <c r="AB142" s="518"/>
      <c r="AC142" s="518"/>
      <c r="AD142" s="518"/>
      <c r="AE142" s="518"/>
      <c r="AF142" s="518"/>
      <c r="AG142" s="518"/>
      <c r="AH142" s="518"/>
      <c r="AI142" s="518"/>
      <c r="AJ142" s="518"/>
      <c r="AK142" s="518"/>
      <c r="AL142" s="518"/>
      <c r="AM142" s="426"/>
      <c r="AN142" s="427"/>
      <c r="AO142" s="311"/>
      <c r="AP142" s="311"/>
      <c r="AQ142" s="311"/>
      <c r="AR142" s="311"/>
      <c r="AS142" s="311"/>
      <c r="AT142" s="311"/>
      <c r="AU142" s="311"/>
      <c r="AV142" s="420"/>
      <c r="AW142" s="420"/>
      <c r="AX142" s="420"/>
      <c r="AY142" s="420"/>
      <c r="AZ142" s="420"/>
      <c r="BA142" s="420"/>
      <c r="BB142" s="420"/>
      <c r="BC142" s="420"/>
      <c r="BD142" s="420"/>
      <c r="BE142" s="420"/>
      <c r="BF142" s="420"/>
      <c r="BG142" s="420"/>
      <c r="BH142" s="420"/>
      <c r="BI142" s="420"/>
      <c r="BJ142" s="420"/>
      <c r="BK142" s="420"/>
      <c r="BL142" s="420"/>
      <c r="BM142" s="393"/>
      <c r="BN142" s="420"/>
      <c r="BO142" s="420"/>
      <c r="BP142" s="420"/>
      <c r="BQ142" s="418"/>
    </row>
    <row r="143" spans="1:69" s="82" customFormat="1" x14ac:dyDescent="0.2">
      <c r="A143" s="83"/>
      <c r="B143" s="83"/>
      <c r="C143" s="87"/>
      <c r="D143" s="92" t="s">
        <v>133</v>
      </c>
      <c r="E143" s="84">
        <f t="shared" ref="E143:AJ143" si="409">SUM(E118-E141)</f>
        <v>0</v>
      </c>
      <c r="F143" s="84">
        <f t="shared" si="409"/>
        <v>0</v>
      </c>
      <c r="G143" s="84">
        <f t="shared" si="409"/>
        <v>0</v>
      </c>
      <c r="H143" s="84">
        <f t="shared" si="409"/>
        <v>0</v>
      </c>
      <c r="I143" s="84">
        <f t="shared" si="409"/>
        <v>0</v>
      </c>
      <c r="J143" s="84">
        <f>SUM(J118-J141)</f>
        <v>-7.4505805969238281E-9</v>
      </c>
      <c r="K143" s="84">
        <f t="shared" si="409"/>
        <v>-3.7252902984619141E-9</v>
      </c>
      <c r="L143" s="84">
        <f t="shared" si="409"/>
        <v>0</v>
      </c>
      <c r="M143" s="84">
        <f t="shared" si="409"/>
        <v>0</v>
      </c>
      <c r="N143" s="84">
        <f t="shared" si="409"/>
        <v>0</v>
      </c>
      <c r="O143" s="84">
        <f>SUM(O118-O141)</f>
        <v>-3.7252902984619141E-9</v>
      </c>
      <c r="P143" s="519">
        <f t="shared" si="409"/>
        <v>0</v>
      </c>
      <c r="Q143" s="519">
        <f t="shared" si="409"/>
        <v>0</v>
      </c>
      <c r="R143" s="519">
        <f t="shared" si="409"/>
        <v>0</v>
      </c>
      <c r="S143" s="519">
        <f t="shared" si="409"/>
        <v>0</v>
      </c>
      <c r="T143" s="519">
        <f t="shared" si="409"/>
        <v>0</v>
      </c>
      <c r="U143" s="519">
        <f t="shared" si="409"/>
        <v>0</v>
      </c>
      <c r="V143" s="519">
        <f t="shared" si="409"/>
        <v>0</v>
      </c>
      <c r="W143" s="519">
        <f t="shared" si="409"/>
        <v>0</v>
      </c>
      <c r="X143" s="519">
        <f t="shared" si="409"/>
        <v>0</v>
      </c>
      <c r="Y143" s="519">
        <f t="shared" si="409"/>
        <v>0</v>
      </c>
      <c r="Z143" s="519">
        <f t="shared" si="409"/>
        <v>0</v>
      </c>
      <c r="AA143" s="519">
        <f t="shared" si="409"/>
        <v>5.9604644775390625E-8</v>
      </c>
      <c r="AB143" s="519">
        <f t="shared" si="409"/>
        <v>5.9604644775390625E-8</v>
      </c>
      <c r="AC143" s="519">
        <f t="shared" si="409"/>
        <v>0</v>
      </c>
      <c r="AD143" s="519">
        <f t="shared" si="409"/>
        <v>0</v>
      </c>
      <c r="AE143" s="519">
        <f t="shared" si="409"/>
        <v>0</v>
      </c>
      <c r="AF143" s="519">
        <f t="shared" si="409"/>
        <v>-3.7252902984619141E-9</v>
      </c>
      <c r="AG143" s="519">
        <f t="shared" si="409"/>
        <v>0</v>
      </c>
      <c r="AH143" s="519">
        <f t="shared" si="409"/>
        <v>0</v>
      </c>
      <c r="AI143" s="519">
        <f t="shared" si="409"/>
        <v>0</v>
      </c>
      <c r="AJ143" s="519">
        <f t="shared" si="409"/>
        <v>0</v>
      </c>
      <c r="AK143" s="519">
        <f t="shared" ref="AK143:BP143" si="410">SUM(AK118-AK141)</f>
        <v>-3.7252902984619141E-9</v>
      </c>
      <c r="AL143" s="519">
        <f t="shared" si="410"/>
        <v>5.9604644775390625E-8</v>
      </c>
      <c r="AM143" s="430"/>
      <c r="AN143" s="430">
        <f t="shared" si="410"/>
        <v>0</v>
      </c>
      <c r="AO143" s="84">
        <f t="shared" si="410"/>
        <v>0</v>
      </c>
      <c r="AP143" s="84"/>
      <c r="AQ143" s="84"/>
      <c r="AR143" s="84">
        <f t="shared" si="410"/>
        <v>0</v>
      </c>
      <c r="AS143" s="84">
        <f t="shared" si="410"/>
        <v>0</v>
      </c>
      <c r="AT143" s="84"/>
      <c r="AU143" s="84">
        <f t="shared" si="410"/>
        <v>0</v>
      </c>
      <c r="AV143" s="421">
        <f t="shared" si="410"/>
        <v>0</v>
      </c>
      <c r="AW143" s="421">
        <f t="shared" si="410"/>
        <v>0</v>
      </c>
      <c r="AX143" s="421"/>
      <c r="AY143" s="421">
        <f t="shared" si="410"/>
        <v>0</v>
      </c>
      <c r="AZ143" s="421">
        <f t="shared" si="410"/>
        <v>0</v>
      </c>
      <c r="BA143" s="421">
        <f t="shared" si="410"/>
        <v>0</v>
      </c>
      <c r="BB143" s="421">
        <f t="shared" si="410"/>
        <v>0</v>
      </c>
      <c r="BC143" s="421">
        <f t="shared" si="410"/>
        <v>0</v>
      </c>
      <c r="BD143" s="421"/>
      <c r="BE143" s="421">
        <f t="shared" si="410"/>
        <v>0</v>
      </c>
      <c r="BF143" s="421">
        <f t="shared" si="410"/>
        <v>0</v>
      </c>
      <c r="BG143" s="421">
        <f t="shared" si="410"/>
        <v>0</v>
      </c>
      <c r="BH143" s="421">
        <f t="shared" si="410"/>
        <v>0</v>
      </c>
      <c r="BI143" s="421">
        <f t="shared" si="410"/>
        <v>0</v>
      </c>
      <c r="BJ143" s="421"/>
      <c r="BK143" s="421"/>
      <c r="BL143" s="421"/>
      <c r="BM143" s="421">
        <f>SUM(BM118-BM141)</f>
        <v>2.9802322387695313E-8</v>
      </c>
      <c r="BN143" s="421">
        <f t="shared" si="410"/>
        <v>0</v>
      </c>
      <c r="BO143" s="421">
        <f t="shared" si="410"/>
        <v>0</v>
      </c>
      <c r="BP143" s="421">
        <f t="shared" si="410"/>
        <v>-3.7252902984619141E-9</v>
      </c>
      <c r="BQ143" s="422"/>
    </row>
    <row r="144" spans="1:69" x14ac:dyDescent="0.2">
      <c r="A144" s="4"/>
      <c r="B144" s="4"/>
      <c r="C144" s="4"/>
      <c r="D144" s="166"/>
      <c r="E144" s="166"/>
      <c r="F144" s="166"/>
      <c r="G144" s="166"/>
      <c r="H144" s="166"/>
      <c r="I144" s="166"/>
      <c r="J144" s="166"/>
      <c r="K144" s="166"/>
      <c r="L144" s="166"/>
      <c r="M144" s="166"/>
      <c r="N144" s="166"/>
      <c r="O144" s="166"/>
      <c r="P144" s="166"/>
      <c r="Q144" s="166"/>
      <c r="R144" s="166"/>
      <c r="S144" s="166"/>
      <c r="T144" s="166"/>
      <c r="U144" s="166"/>
      <c r="V144" s="166"/>
      <c r="W144" s="166"/>
      <c r="X144" s="166"/>
      <c r="Y144" s="166"/>
      <c r="Z144" s="166"/>
      <c r="AA144" s="82"/>
      <c r="AB144" s="4"/>
      <c r="AC144" s="4"/>
      <c r="AD144" s="4"/>
      <c r="AE144" s="4"/>
      <c r="AF144" s="82"/>
      <c r="AG144" s="82"/>
      <c r="AH144" s="4"/>
      <c r="AI144" s="4"/>
      <c r="AJ144" s="4"/>
      <c r="AK144" s="4"/>
      <c r="AL144" s="82"/>
      <c r="AM144" s="4"/>
      <c r="AN144" s="4"/>
      <c r="AO144" s="4"/>
      <c r="AP144" s="4"/>
      <c r="AQ144" s="4"/>
      <c r="AR144" s="4"/>
      <c r="AS144" s="4"/>
      <c r="AT144" s="4"/>
      <c r="AU144" s="4"/>
      <c r="AV144" s="348"/>
      <c r="AW144" s="348"/>
      <c r="AX144" s="348"/>
      <c r="AY144" s="348"/>
      <c r="AZ144" s="348"/>
      <c r="BA144" s="348"/>
      <c r="BB144" s="348"/>
      <c r="BC144" s="348"/>
      <c r="BD144" s="348"/>
      <c r="BE144" s="348"/>
      <c r="BF144" s="348"/>
      <c r="BG144" s="348"/>
      <c r="BH144" s="348"/>
      <c r="BI144" s="348"/>
      <c r="BJ144" s="348"/>
      <c r="BK144" s="348"/>
      <c r="BL144" s="348"/>
      <c r="BM144" s="348"/>
      <c r="BN144" s="348"/>
      <c r="BO144" s="348"/>
      <c r="BP144" s="348"/>
      <c r="BQ144" s="348"/>
    </row>
    <row r="145" spans="1:69" x14ac:dyDescent="0.2">
      <c r="A145" s="4"/>
      <c r="B145" s="4"/>
      <c r="C145" s="4"/>
      <c r="D145" s="166"/>
      <c r="E145" s="166"/>
      <c r="F145" s="166"/>
      <c r="G145" s="166"/>
      <c r="H145" s="166"/>
      <c r="I145" s="166"/>
      <c r="J145" s="166"/>
      <c r="K145" s="166"/>
      <c r="L145" s="166"/>
      <c r="M145" s="166"/>
      <c r="N145" s="166"/>
      <c r="O145" s="166"/>
      <c r="P145" s="166"/>
      <c r="Q145" s="166"/>
      <c r="R145" s="166"/>
      <c r="S145" s="166"/>
      <c r="T145" s="166"/>
      <c r="U145" s="166"/>
      <c r="V145" s="166"/>
      <c r="W145" s="166"/>
      <c r="X145" s="166"/>
      <c r="Y145" s="166"/>
      <c r="Z145" s="166"/>
      <c r="AA145" s="82"/>
      <c r="AB145" s="4"/>
      <c r="AC145" s="4"/>
      <c r="AD145" s="4"/>
      <c r="AE145" s="4"/>
      <c r="AF145" s="82"/>
      <c r="AG145" s="82"/>
      <c r="AH145" s="4"/>
      <c r="AI145" s="348"/>
      <c r="AJ145" s="4"/>
      <c r="AK145" s="4"/>
      <c r="AL145" s="82"/>
      <c r="AM145" s="737" t="s">
        <v>284</v>
      </c>
      <c r="AN145" s="737"/>
      <c r="AO145" s="737"/>
      <c r="AP145" s="737"/>
      <c r="AQ145" s="737"/>
      <c r="AR145" s="737"/>
      <c r="AS145" s="706">
        <f>SUM(AO141+AR141+AS141+AU141+AV141+AY141+AZ141+BA141+BC141+BE141+BF141+BM141+BG141+BK141+AP141+AQ141+BH141+BI141+BJ141+BB141+AT141+AW141)</f>
        <v>267667343.69</v>
      </c>
      <c r="AT145" s="706"/>
      <c r="AU145" s="706"/>
      <c r="AV145" s="348"/>
      <c r="AW145" s="348"/>
      <c r="AX145" s="348"/>
      <c r="AY145" s="348"/>
      <c r="AZ145" s="348"/>
      <c r="BA145" s="348"/>
      <c r="BB145" s="348"/>
      <c r="BC145" s="348"/>
      <c r="BD145" s="348"/>
      <c r="BE145" s="348"/>
      <c r="BF145" s="348"/>
      <c r="BG145" s="348"/>
      <c r="BH145" s="348"/>
      <c r="BI145" s="348"/>
      <c r="BJ145" s="348"/>
      <c r="BK145" s="348"/>
      <c r="BL145" s="348"/>
      <c r="BM145" s="348"/>
      <c r="BN145" s="348"/>
      <c r="BO145" s="348"/>
      <c r="BP145" s="348"/>
      <c r="BQ145" s="348"/>
    </row>
    <row r="146" spans="1:69" ht="31.5" x14ac:dyDescent="0.45">
      <c r="A146" s="4"/>
      <c r="B146" s="4"/>
      <c r="C146" s="4"/>
      <c r="D146" s="166"/>
      <c r="E146" s="166"/>
      <c r="F146" s="166"/>
      <c r="G146" s="166"/>
      <c r="H146" s="166"/>
      <c r="I146" s="166"/>
      <c r="J146" s="166"/>
      <c r="K146" s="166"/>
      <c r="L146" s="166"/>
      <c r="M146" s="166"/>
      <c r="N146" s="166"/>
      <c r="O146" s="166"/>
      <c r="P146" s="166"/>
      <c r="Q146" s="166"/>
      <c r="R146" s="166"/>
      <c r="S146" s="166"/>
      <c r="T146" s="166"/>
      <c r="U146" s="166"/>
      <c r="V146" s="166"/>
      <c r="W146" s="166"/>
      <c r="X146" s="166"/>
      <c r="Y146" s="166"/>
      <c r="Z146" s="166"/>
      <c r="AA146" s="82"/>
      <c r="AB146" s="4"/>
      <c r="AC146" s="4"/>
      <c r="AD146" s="4"/>
      <c r="AE146" s="4"/>
      <c r="AF146" s="82"/>
      <c r="AG146" s="82"/>
      <c r="AH146" s="4"/>
      <c r="AI146" s="4"/>
      <c r="AJ146" s="4"/>
      <c r="AK146" s="4"/>
      <c r="AL146" s="82"/>
      <c r="AM146" s="735" t="s">
        <v>282</v>
      </c>
      <c r="AN146" s="735"/>
      <c r="AO146" s="735"/>
      <c r="AP146" s="735"/>
      <c r="AQ146" s="735"/>
      <c r="AR146" s="736"/>
      <c r="AS146" s="702" t="e">
        <f>SUM(#REF!)</f>
        <v>#REF!</v>
      </c>
      <c r="AT146" s="703"/>
      <c r="AU146" s="704"/>
      <c r="AV146" s="348"/>
      <c r="AW146" s="348"/>
      <c r="AX146" s="348"/>
      <c r="AY146" s="705"/>
      <c r="AZ146" s="705"/>
      <c r="BA146" s="705"/>
      <c r="BB146" s="705"/>
      <c r="BC146" s="705"/>
      <c r="BD146" s="705"/>
      <c r="BE146" s="705"/>
      <c r="BF146" s="705"/>
      <c r="BG146" s="705"/>
      <c r="BH146" s="423"/>
      <c r="BI146" s="423"/>
      <c r="BJ146" s="423"/>
      <c r="BK146" s="348"/>
      <c r="BL146" s="348"/>
      <c r="BM146" s="348"/>
      <c r="BN146" s="348"/>
      <c r="BO146" s="348"/>
      <c r="BP146" s="348"/>
      <c r="BQ146" s="348"/>
    </row>
    <row r="147" spans="1:69" ht="31.5" x14ac:dyDescent="0.45">
      <c r="A147" s="4"/>
      <c r="B147" s="4"/>
      <c r="C147" s="4"/>
      <c r="D147" s="166"/>
      <c r="E147" s="166"/>
      <c r="F147" s="166"/>
      <c r="G147" s="166"/>
      <c r="H147" s="166"/>
      <c r="I147" s="166"/>
      <c r="J147" s="166"/>
      <c r="K147" s="166"/>
      <c r="L147" s="166"/>
      <c r="M147" s="166"/>
      <c r="N147" s="166"/>
      <c r="O147" s="166"/>
      <c r="P147" s="166"/>
      <c r="Q147" s="166"/>
      <c r="R147" s="166"/>
      <c r="S147" s="166"/>
      <c r="T147" s="166"/>
      <c r="U147" s="166"/>
      <c r="V147" s="166"/>
      <c r="W147" s="166"/>
      <c r="X147" s="166"/>
      <c r="Y147" s="166"/>
      <c r="Z147" s="166"/>
      <c r="AA147" s="82"/>
      <c r="AB147" s="4"/>
      <c r="AC147" s="4"/>
      <c r="AD147" s="4"/>
      <c r="AE147" s="4"/>
      <c r="AF147" s="82"/>
      <c r="AG147" s="82"/>
      <c r="AH147" s="4"/>
      <c r="AI147" s="4"/>
      <c r="AJ147" s="4"/>
      <c r="AK147" s="4"/>
      <c r="AL147" s="82"/>
      <c r="AM147" s="733" t="s">
        <v>283</v>
      </c>
      <c r="AN147" s="733"/>
      <c r="AO147" s="733"/>
      <c r="AP147" s="733"/>
      <c r="AQ147" s="733"/>
      <c r="AR147" s="734"/>
      <c r="AS147" s="702">
        <v>8150696.1799999997</v>
      </c>
      <c r="AT147" s="703"/>
      <c r="AU147" s="704"/>
      <c r="AV147" s="348"/>
      <c r="AW147" s="348"/>
      <c r="AX147" s="348"/>
      <c r="AY147" s="705"/>
      <c r="AZ147" s="705"/>
      <c r="BA147" s="705"/>
      <c r="BB147" s="705"/>
      <c r="BC147" s="705"/>
      <c r="BD147" s="705"/>
      <c r="BE147" s="705"/>
      <c r="BF147" s="705"/>
      <c r="BG147" s="705"/>
      <c r="BH147" s="423"/>
      <c r="BI147" s="423"/>
      <c r="BJ147" s="423"/>
      <c r="BK147" s="348"/>
      <c r="BL147" s="348"/>
      <c r="BM147" s="348"/>
      <c r="BN147" s="348"/>
      <c r="BO147" s="348"/>
      <c r="BP147" s="348"/>
      <c r="BQ147" s="348"/>
    </row>
    <row r="148" spans="1:69" ht="31.5" x14ac:dyDescent="0.45">
      <c r="A148" s="4"/>
      <c r="B148" s="4"/>
      <c r="C148" s="4"/>
      <c r="D148" s="166"/>
      <c r="E148" s="166"/>
      <c r="F148" s="166"/>
      <c r="G148" s="166"/>
      <c r="H148" s="166"/>
      <c r="I148" s="166"/>
      <c r="J148" s="166"/>
      <c r="K148" s="166"/>
      <c r="L148" s="166"/>
      <c r="M148" s="166"/>
      <c r="N148" s="166"/>
      <c r="O148" s="166"/>
      <c r="P148" s="166"/>
      <c r="Q148" s="166"/>
      <c r="R148" s="166"/>
      <c r="S148" s="166"/>
      <c r="T148" s="166"/>
      <c r="U148" s="166"/>
      <c r="V148" s="166"/>
      <c r="W148" s="166"/>
      <c r="X148" s="166"/>
      <c r="Y148" s="166"/>
      <c r="Z148" s="166"/>
      <c r="AA148" s="82"/>
      <c r="AB148" s="4"/>
      <c r="AC148" s="4"/>
      <c r="AD148" s="4"/>
      <c r="AE148" s="4"/>
      <c r="AF148" s="82"/>
      <c r="AG148" s="82"/>
      <c r="AH148" s="4"/>
      <c r="AI148" s="4"/>
      <c r="AJ148" s="4"/>
      <c r="AK148" s="4"/>
      <c r="AL148" s="735" t="s">
        <v>371</v>
      </c>
      <c r="AM148" s="735"/>
      <c r="AN148" s="735"/>
      <c r="AO148" s="735"/>
      <c r="AP148" s="735"/>
      <c r="AQ148" s="735"/>
      <c r="AR148" s="736"/>
      <c r="AS148" s="711" t="b">
        <f>SUM(AS147+'2 джерела'!D18)=0</f>
        <v>1</v>
      </c>
      <c r="AT148" s="712"/>
      <c r="AU148" s="713"/>
      <c r="AV148" s="348"/>
      <c r="AW148" s="348"/>
      <c r="AX148" s="348"/>
      <c r="AY148" s="705"/>
      <c r="AZ148" s="705"/>
      <c r="BA148" s="705"/>
      <c r="BB148" s="705"/>
      <c r="BC148" s="705"/>
      <c r="BD148" s="705"/>
      <c r="BE148" s="705"/>
      <c r="BF148" s="705"/>
      <c r="BG148" s="705"/>
      <c r="BH148" s="423"/>
      <c r="BI148" s="423"/>
      <c r="BJ148" s="423"/>
      <c r="BK148" s="348"/>
      <c r="BL148" s="348"/>
      <c r="BM148" s="348"/>
      <c r="BN148" s="348"/>
      <c r="BO148" s="348"/>
      <c r="BP148" s="348"/>
      <c r="BQ148" s="348"/>
    </row>
    <row r="149" spans="1:69" ht="31.5" x14ac:dyDescent="0.45">
      <c r="A149" s="4"/>
      <c r="B149" s="4"/>
      <c r="C149" s="4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  <c r="O149" s="166"/>
      <c r="P149" s="166"/>
      <c r="Q149" s="166"/>
      <c r="R149" s="166"/>
      <c r="S149" s="166"/>
      <c r="T149" s="166"/>
      <c r="U149" s="166"/>
      <c r="V149" s="166"/>
      <c r="W149" s="166"/>
      <c r="X149" s="166"/>
      <c r="Y149" s="166"/>
      <c r="Z149" s="166"/>
      <c r="AA149" s="82"/>
      <c r="AB149" s="4"/>
      <c r="AC149" s="4"/>
      <c r="AD149" s="4"/>
      <c r="AE149" s="4"/>
      <c r="AF149" s="82"/>
      <c r="AG149" s="82"/>
      <c r="AH149" s="4"/>
      <c r="AI149" s="4"/>
      <c r="AJ149" s="4"/>
      <c r="AK149" s="4"/>
      <c r="AL149" s="82"/>
      <c r="AM149" s="4"/>
      <c r="AN149" s="4"/>
      <c r="AO149" s="4"/>
      <c r="AP149" s="4"/>
      <c r="AQ149" s="4"/>
      <c r="AR149" s="4"/>
      <c r="AS149" s="4"/>
      <c r="AT149" s="4"/>
      <c r="AU149" s="4"/>
      <c r="AV149" s="348"/>
      <c r="AW149" s="348"/>
      <c r="AX149" s="348"/>
      <c r="AY149" s="705"/>
      <c r="AZ149" s="705"/>
      <c r="BA149" s="705"/>
      <c r="BB149" s="705"/>
      <c r="BC149" s="705"/>
      <c r="BD149" s="705"/>
      <c r="BE149" s="705"/>
      <c r="BF149" s="705"/>
      <c r="BG149" s="705"/>
      <c r="BH149" s="423"/>
      <c r="BI149" s="423"/>
      <c r="BJ149" s="423"/>
      <c r="BK149" s="348"/>
      <c r="BL149" s="348"/>
      <c r="BM149" s="348"/>
      <c r="BN149" s="348"/>
      <c r="BO149" s="348"/>
      <c r="BP149" s="348"/>
      <c r="BQ149" s="348"/>
    </row>
    <row r="150" spans="1:69" ht="31.5" x14ac:dyDescent="0.45">
      <c r="A150" s="4"/>
      <c r="B150" s="4"/>
      <c r="C150" s="4"/>
      <c r="D150" s="166"/>
      <c r="E150" s="166"/>
      <c r="F150" s="166"/>
      <c r="G150" s="166"/>
      <c r="H150" s="166"/>
      <c r="I150" s="166"/>
      <c r="J150" s="166"/>
      <c r="K150" s="166"/>
      <c r="L150" s="166"/>
      <c r="M150" s="166"/>
      <c r="N150" s="166"/>
      <c r="O150" s="166"/>
      <c r="P150" s="166"/>
      <c r="Q150" s="166"/>
      <c r="R150" s="166"/>
      <c r="S150" s="166"/>
      <c r="T150" s="166"/>
      <c r="U150" s="166"/>
      <c r="V150" s="166"/>
      <c r="W150" s="166"/>
      <c r="X150" s="166"/>
      <c r="Y150" s="166"/>
      <c r="Z150" s="166"/>
      <c r="AA150" s="82"/>
      <c r="AB150" s="4"/>
      <c r="AC150" s="4"/>
      <c r="AD150" s="4"/>
      <c r="AE150" s="4"/>
      <c r="AF150" s="82"/>
      <c r="AG150" s="82"/>
      <c r="AH150" s="4"/>
      <c r="AI150" s="4"/>
      <c r="AJ150" s="4"/>
      <c r="AK150" s="4"/>
      <c r="AL150" s="82"/>
      <c r="AM150" s="4"/>
      <c r="AN150" s="4"/>
      <c r="AO150" s="4"/>
      <c r="AP150" s="4"/>
      <c r="AQ150" s="4"/>
      <c r="AR150" s="4"/>
      <c r="AS150" s="4"/>
      <c r="AT150" s="4"/>
      <c r="AU150" s="4"/>
      <c r="AV150" s="348"/>
      <c r="AW150" s="348"/>
      <c r="AX150" s="348"/>
      <c r="AY150" s="705"/>
      <c r="AZ150" s="705"/>
      <c r="BA150" s="705"/>
      <c r="BB150" s="705"/>
      <c r="BC150" s="705"/>
      <c r="BD150" s="705"/>
      <c r="BE150" s="705"/>
      <c r="BF150" s="705"/>
      <c r="BG150" s="705"/>
      <c r="BH150" s="423"/>
      <c r="BI150" s="423"/>
      <c r="BJ150" s="423"/>
      <c r="BK150" s="348"/>
      <c r="BL150" s="348"/>
      <c r="BM150" s="348"/>
      <c r="BN150" s="348"/>
      <c r="BO150" s="348"/>
      <c r="BP150" s="348"/>
      <c r="BQ150" s="348"/>
    </row>
    <row r="151" spans="1:69" ht="31.5" x14ac:dyDescent="0.45">
      <c r="A151" s="4"/>
      <c r="B151" s="4"/>
      <c r="C151" s="4"/>
      <c r="D151" s="166"/>
      <c r="E151" s="166"/>
      <c r="F151" s="166"/>
      <c r="G151" s="166"/>
      <c r="H151" s="166"/>
      <c r="I151" s="166"/>
      <c r="J151" s="166"/>
      <c r="K151" s="166"/>
      <c r="L151" s="166"/>
      <c r="M151" s="166"/>
      <c r="N151" s="166"/>
      <c r="O151" s="166"/>
      <c r="P151" s="166"/>
      <c r="Q151" s="166"/>
      <c r="R151" s="166"/>
      <c r="S151" s="166"/>
      <c r="T151" s="166"/>
      <c r="U151" s="166"/>
      <c r="V151" s="166"/>
      <c r="W151" s="166"/>
      <c r="X151" s="166"/>
      <c r="Y151" s="166"/>
      <c r="Z151" s="166"/>
      <c r="AA151" s="82"/>
      <c r="AB151" s="4"/>
      <c r="AC151" s="4"/>
      <c r="AD151" s="4"/>
      <c r="AE151" s="4"/>
      <c r="AF151" s="82"/>
      <c r="AG151" s="82"/>
      <c r="AH151" s="4"/>
      <c r="AI151" s="4"/>
      <c r="AJ151" s="4"/>
      <c r="AK151" s="4"/>
      <c r="AL151" s="82"/>
      <c r="AM151" s="4"/>
      <c r="AN151" s="4"/>
      <c r="AO151" s="4"/>
      <c r="AP151" s="4"/>
      <c r="AQ151" s="4"/>
      <c r="AR151" s="4"/>
      <c r="AS151" s="4"/>
      <c r="AT151" s="4"/>
      <c r="AU151" s="4"/>
      <c r="AV151" s="348"/>
      <c r="AW151" s="348"/>
      <c r="AX151" s="348"/>
      <c r="AY151" s="705"/>
      <c r="AZ151" s="705"/>
      <c r="BA151" s="705"/>
      <c r="BB151" s="705"/>
      <c r="BC151" s="705"/>
      <c r="BD151" s="705"/>
      <c r="BE151" s="705"/>
      <c r="BF151" s="705"/>
      <c r="BG151" s="705"/>
      <c r="BH151" s="423"/>
      <c r="BI151" s="423"/>
      <c r="BJ151" s="423"/>
      <c r="BK151" s="348"/>
      <c r="BL151" s="348"/>
      <c r="BM151" s="348"/>
      <c r="BN151" s="348"/>
      <c r="BO151" s="348"/>
      <c r="BP151" s="348"/>
      <c r="BQ151" s="348"/>
    </row>
    <row r="152" spans="1:69" x14ac:dyDescent="0.2">
      <c r="A152" s="4"/>
      <c r="B152" s="4"/>
      <c r="C152" s="4"/>
      <c r="D152" s="166"/>
      <c r="E152" s="166"/>
      <c r="F152" s="166"/>
      <c r="G152" s="166"/>
      <c r="H152" s="166"/>
      <c r="I152" s="166"/>
      <c r="J152" s="166"/>
      <c r="K152" s="166"/>
      <c r="L152" s="166"/>
      <c r="M152" s="166"/>
      <c r="N152" s="166"/>
      <c r="O152" s="166"/>
      <c r="P152" s="166"/>
      <c r="Q152" s="166"/>
      <c r="R152" s="166"/>
      <c r="S152" s="166"/>
      <c r="T152" s="166"/>
      <c r="U152" s="166"/>
      <c r="V152" s="166"/>
      <c r="W152" s="166"/>
      <c r="X152" s="166"/>
      <c r="Y152" s="166"/>
      <c r="Z152" s="166"/>
      <c r="AA152" s="82"/>
      <c r="AB152" s="4"/>
      <c r="AC152" s="4"/>
      <c r="AD152" s="4"/>
      <c r="AE152" s="4"/>
      <c r="AF152" s="82"/>
      <c r="AG152" s="82"/>
      <c r="AH152" s="4"/>
      <c r="AI152" s="4"/>
      <c r="AJ152" s="4"/>
      <c r="AK152" s="4"/>
      <c r="AL152" s="82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</row>
    <row r="153" spans="1:69" x14ac:dyDescent="0.2">
      <c r="A153" s="4"/>
      <c r="B153" s="4"/>
      <c r="C153" s="4"/>
      <c r="D153" s="166"/>
      <c r="E153" s="166"/>
      <c r="F153" s="166"/>
      <c r="G153" s="166"/>
      <c r="H153" s="166"/>
      <c r="I153" s="166"/>
      <c r="J153" s="166"/>
      <c r="K153" s="166"/>
      <c r="L153" s="166"/>
      <c r="M153" s="166"/>
      <c r="N153" s="166"/>
      <c r="O153" s="166"/>
      <c r="P153" s="166"/>
      <c r="Q153" s="166"/>
      <c r="R153" s="166"/>
      <c r="S153" s="166"/>
      <c r="T153" s="166"/>
      <c r="U153" s="166"/>
      <c r="V153" s="166"/>
      <c r="W153" s="166"/>
      <c r="X153" s="166"/>
      <c r="Y153" s="166"/>
      <c r="Z153" s="166"/>
      <c r="AA153" s="82"/>
      <c r="AB153" s="4"/>
      <c r="AC153" s="4"/>
      <c r="AD153" s="4"/>
      <c r="AE153" s="4"/>
      <c r="AF153" s="82"/>
      <c r="AG153" s="82"/>
      <c r="AH153" s="4"/>
      <c r="AI153" s="4"/>
      <c r="AJ153" s="4"/>
      <c r="AK153" s="4"/>
      <c r="AL153" s="82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</row>
    <row r="154" spans="1:69" x14ac:dyDescent="0.2">
      <c r="A154" s="4"/>
      <c r="B154" s="4"/>
      <c r="C154" s="4"/>
      <c r="D154" s="166"/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66"/>
      <c r="S154" s="166"/>
      <c r="T154" s="166"/>
      <c r="U154" s="166"/>
      <c r="V154" s="166"/>
      <c r="W154" s="166"/>
      <c r="X154" s="166"/>
      <c r="Y154" s="166"/>
      <c r="Z154" s="166"/>
      <c r="AA154" s="82"/>
      <c r="AB154" s="4"/>
      <c r="AC154" s="4"/>
      <c r="AD154" s="4"/>
      <c r="AE154" s="4"/>
      <c r="AF154" s="82"/>
      <c r="AG154" s="82"/>
      <c r="AH154" s="4"/>
      <c r="AI154" s="4"/>
      <c r="AJ154" s="4"/>
      <c r="AK154" s="4"/>
      <c r="AL154" s="82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</row>
    <row r="155" spans="1:69" x14ac:dyDescent="0.2">
      <c r="A155" s="4"/>
      <c r="B155" s="4"/>
      <c r="C155" s="4"/>
      <c r="D155" s="166"/>
      <c r="E155" s="166"/>
      <c r="F155" s="166"/>
      <c r="G155" s="166"/>
      <c r="H155" s="166"/>
      <c r="I155" s="166"/>
      <c r="J155" s="166"/>
      <c r="K155" s="166"/>
      <c r="L155" s="166"/>
      <c r="M155" s="166"/>
      <c r="N155" s="166"/>
      <c r="O155" s="166"/>
      <c r="P155" s="166"/>
      <c r="Q155" s="166"/>
      <c r="R155" s="166"/>
      <c r="S155" s="166"/>
      <c r="T155" s="166"/>
      <c r="U155" s="166"/>
      <c r="V155" s="166"/>
      <c r="W155" s="166"/>
      <c r="X155" s="166"/>
      <c r="Y155" s="166"/>
      <c r="Z155" s="166"/>
      <c r="AA155" s="82"/>
      <c r="AB155" s="4"/>
      <c r="AC155" s="4"/>
      <c r="AD155" s="4"/>
      <c r="AE155" s="4"/>
      <c r="AF155" s="82"/>
      <c r="AG155" s="82"/>
      <c r="AH155" s="4"/>
      <c r="AI155" s="4"/>
      <c r="AJ155" s="4"/>
      <c r="AK155" s="4"/>
      <c r="AL155" s="82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</row>
    <row r="156" spans="1:69" x14ac:dyDescent="0.2">
      <c r="A156" s="4"/>
      <c r="B156" s="4"/>
      <c r="C156" s="4"/>
      <c r="D156" s="166"/>
      <c r="E156" s="166"/>
      <c r="F156" s="166"/>
      <c r="G156" s="166"/>
      <c r="H156" s="166"/>
      <c r="I156" s="166"/>
      <c r="J156" s="166"/>
      <c r="K156" s="166"/>
      <c r="L156" s="166"/>
      <c r="M156" s="166"/>
      <c r="N156" s="166"/>
      <c r="O156" s="166"/>
      <c r="P156" s="166"/>
      <c r="Q156" s="166"/>
      <c r="R156" s="166"/>
      <c r="S156" s="166"/>
      <c r="T156" s="166"/>
      <c r="U156" s="166"/>
      <c r="V156" s="166"/>
      <c r="W156" s="166"/>
      <c r="X156" s="166"/>
      <c r="Y156" s="166"/>
      <c r="Z156" s="166"/>
      <c r="AA156" s="82"/>
      <c r="AB156" s="4"/>
      <c r="AC156" s="4"/>
      <c r="AD156" s="4"/>
      <c r="AE156" s="4"/>
      <c r="AF156" s="82"/>
      <c r="AG156" s="82"/>
      <c r="AH156" s="4"/>
      <c r="AI156" s="4"/>
      <c r="AJ156" s="4"/>
      <c r="AK156" s="4"/>
      <c r="AL156" s="82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</row>
    <row r="157" spans="1:69" x14ac:dyDescent="0.2">
      <c r="A157" s="4"/>
      <c r="B157" s="4"/>
      <c r="C157" s="4"/>
      <c r="D157" s="166"/>
      <c r="E157" s="166"/>
      <c r="F157" s="166"/>
      <c r="G157" s="166"/>
      <c r="H157" s="166"/>
      <c r="I157" s="166"/>
      <c r="J157" s="166"/>
      <c r="K157" s="166"/>
      <c r="L157" s="166"/>
      <c r="M157" s="166"/>
      <c r="N157" s="166"/>
      <c r="O157" s="166"/>
      <c r="P157" s="166"/>
      <c r="Q157" s="166"/>
      <c r="R157" s="166"/>
      <c r="S157" s="166"/>
      <c r="T157" s="166"/>
      <c r="U157" s="166"/>
      <c r="V157" s="166"/>
      <c r="W157" s="166"/>
      <c r="X157" s="166"/>
      <c r="Y157" s="166"/>
      <c r="Z157" s="166"/>
      <c r="AA157" s="82"/>
      <c r="AB157" s="4"/>
      <c r="AC157" s="4"/>
      <c r="AD157" s="4"/>
      <c r="AE157" s="4"/>
      <c r="AF157" s="82"/>
      <c r="AG157" s="82"/>
      <c r="AH157" s="4"/>
      <c r="AI157" s="4"/>
      <c r="AJ157" s="4"/>
      <c r="AK157" s="4"/>
      <c r="AL157" s="82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</row>
    <row r="158" spans="1:69" x14ac:dyDescent="0.2">
      <c r="A158" s="4"/>
      <c r="B158" s="4"/>
      <c r="C158" s="4"/>
      <c r="D158" s="166"/>
      <c r="E158" s="166"/>
      <c r="F158" s="166"/>
      <c r="G158" s="166"/>
      <c r="H158" s="166"/>
      <c r="I158" s="166"/>
      <c r="J158" s="166"/>
      <c r="K158" s="166"/>
      <c r="L158" s="166"/>
      <c r="M158" s="166"/>
      <c r="N158" s="166"/>
      <c r="O158" s="166"/>
      <c r="P158" s="166"/>
      <c r="Q158" s="166"/>
      <c r="R158" s="166"/>
      <c r="S158" s="166"/>
      <c r="T158" s="166"/>
      <c r="U158" s="166"/>
      <c r="V158" s="166"/>
      <c r="W158" s="166"/>
      <c r="X158" s="166"/>
      <c r="Y158" s="166"/>
      <c r="Z158" s="166"/>
      <c r="AA158" s="82"/>
      <c r="AB158" s="4"/>
      <c r="AC158" s="4"/>
      <c r="AD158" s="4"/>
      <c r="AE158" s="4"/>
      <c r="AF158" s="82"/>
      <c r="AG158" s="82"/>
      <c r="AH158" s="4"/>
      <c r="AI158" s="4"/>
      <c r="AJ158" s="4"/>
      <c r="AK158" s="4"/>
      <c r="AL158" s="82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</row>
    <row r="159" spans="1:69" x14ac:dyDescent="0.2">
      <c r="A159" s="4"/>
      <c r="B159" s="4"/>
      <c r="C159" s="4"/>
      <c r="D159" s="166"/>
      <c r="E159" s="166"/>
      <c r="F159" s="166"/>
      <c r="G159" s="166"/>
      <c r="H159" s="166"/>
      <c r="I159" s="166"/>
      <c r="J159" s="166"/>
      <c r="K159" s="166"/>
      <c r="L159" s="166"/>
      <c r="M159" s="166"/>
      <c r="N159" s="166"/>
      <c r="O159" s="166"/>
      <c r="P159" s="166"/>
      <c r="Q159" s="166"/>
      <c r="R159" s="166"/>
      <c r="S159" s="166"/>
      <c r="T159" s="166"/>
      <c r="U159" s="166"/>
      <c r="V159" s="166"/>
      <c r="W159" s="166"/>
      <c r="X159" s="166"/>
      <c r="Y159" s="166"/>
      <c r="Z159" s="166"/>
      <c r="AA159" s="82"/>
      <c r="AB159" s="4"/>
      <c r="AC159" s="4"/>
      <c r="AD159" s="4"/>
      <c r="AE159" s="4"/>
      <c r="AF159" s="82"/>
      <c r="AG159" s="82"/>
      <c r="AH159" s="4"/>
      <c r="AI159" s="4"/>
      <c r="AJ159" s="4"/>
      <c r="AK159" s="4"/>
      <c r="AL159" s="82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</row>
    <row r="160" spans="1:69" x14ac:dyDescent="0.2">
      <c r="A160" s="4"/>
      <c r="B160" s="4"/>
      <c r="C160" s="4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  <c r="O160" s="166"/>
      <c r="P160" s="166"/>
      <c r="Q160" s="166"/>
      <c r="R160" s="166"/>
      <c r="S160" s="166"/>
      <c r="T160" s="166"/>
      <c r="U160" s="166"/>
      <c r="V160" s="166"/>
      <c r="W160" s="166"/>
      <c r="X160" s="166"/>
      <c r="Y160" s="166"/>
      <c r="Z160" s="166"/>
      <c r="AA160" s="82"/>
      <c r="AB160" s="4"/>
      <c r="AC160" s="4"/>
      <c r="AD160" s="4"/>
      <c r="AE160" s="4"/>
      <c r="AF160" s="82"/>
      <c r="AG160" s="82"/>
      <c r="AH160" s="4"/>
      <c r="AI160" s="4"/>
      <c r="AJ160" s="4"/>
      <c r="AK160" s="4"/>
      <c r="AL160" s="82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</row>
    <row r="161" spans="1:65" x14ac:dyDescent="0.2">
      <c r="A161" s="4"/>
      <c r="B161" s="4"/>
      <c r="C161" s="4"/>
      <c r="D161" s="166"/>
      <c r="E161" s="166"/>
      <c r="F161" s="166"/>
      <c r="G161" s="166"/>
      <c r="H161" s="166"/>
      <c r="I161" s="166"/>
      <c r="J161" s="166"/>
      <c r="K161" s="166"/>
      <c r="L161" s="166"/>
      <c r="M161" s="166"/>
      <c r="N161" s="166"/>
      <c r="O161" s="166"/>
      <c r="P161" s="166"/>
      <c r="Q161" s="166"/>
      <c r="R161" s="166"/>
      <c r="S161" s="166"/>
      <c r="T161" s="166"/>
      <c r="U161" s="166"/>
      <c r="V161" s="166"/>
      <c r="W161" s="166"/>
      <c r="X161" s="166"/>
      <c r="Y161" s="166"/>
      <c r="Z161" s="166"/>
      <c r="AA161" s="82"/>
      <c r="AB161" s="4"/>
      <c r="AC161" s="4"/>
      <c r="AD161" s="4"/>
      <c r="AE161" s="4"/>
      <c r="AF161" s="82"/>
      <c r="AG161" s="82"/>
      <c r="AH161" s="4"/>
      <c r="AI161" s="4"/>
      <c r="AJ161" s="4"/>
      <c r="AK161" s="4"/>
      <c r="AL161" s="82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</row>
    <row r="162" spans="1:65" x14ac:dyDescent="0.2">
      <c r="A162" s="4"/>
      <c r="B162" s="4"/>
      <c r="C162" s="4"/>
      <c r="D162" s="166"/>
      <c r="E162" s="166"/>
      <c r="F162" s="166"/>
      <c r="G162" s="166"/>
      <c r="H162" s="166"/>
      <c r="I162" s="166"/>
      <c r="J162" s="166"/>
      <c r="K162" s="166"/>
      <c r="L162" s="166"/>
      <c r="M162" s="166"/>
      <c r="N162" s="166"/>
      <c r="O162" s="166"/>
      <c r="P162" s="166"/>
      <c r="Q162" s="166"/>
      <c r="R162" s="166"/>
      <c r="S162" s="166"/>
      <c r="T162" s="166"/>
      <c r="U162" s="166"/>
      <c r="V162" s="166"/>
      <c r="W162" s="166"/>
      <c r="X162" s="166"/>
      <c r="Y162" s="166"/>
      <c r="Z162" s="166"/>
      <c r="AA162" s="82"/>
      <c r="AB162" s="4"/>
      <c r="AC162" s="4"/>
      <c r="AD162" s="4"/>
      <c r="AE162" s="4"/>
      <c r="AF162" s="82"/>
      <c r="AG162" s="82"/>
      <c r="AH162" s="4"/>
      <c r="AI162" s="4"/>
      <c r="AJ162" s="4"/>
      <c r="AK162" s="4"/>
      <c r="AL162" s="82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</row>
    <row r="163" spans="1:65" x14ac:dyDescent="0.2">
      <c r="A163" s="4"/>
      <c r="B163" s="4"/>
      <c r="C163" s="4"/>
      <c r="D163" s="166"/>
      <c r="E163" s="166"/>
      <c r="F163" s="166"/>
      <c r="G163" s="166"/>
      <c r="H163" s="166"/>
      <c r="I163" s="166"/>
      <c r="J163" s="166"/>
      <c r="K163" s="166"/>
      <c r="L163" s="166"/>
      <c r="M163" s="166"/>
      <c r="N163" s="166"/>
      <c r="O163" s="166"/>
      <c r="P163" s="166"/>
      <c r="Q163" s="166"/>
      <c r="R163" s="166"/>
      <c r="S163" s="166"/>
      <c r="T163" s="166"/>
      <c r="U163" s="166"/>
      <c r="V163" s="166"/>
      <c r="W163" s="166"/>
      <c r="X163" s="166"/>
      <c r="Y163" s="166"/>
      <c r="Z163" s="166"/>
      <c r="AA163" s="82"/>
      <c r="AB163" s="4"/>
      <c r="AC163" s="4"/>
      <c r="AD163" s="4"/>
      <c r="AE163" s="4"/>
      <c r="AF163" s="82"/>
      <c r="AG163" s="82"/>
      <c r="AH163" s="4"/>
      <c r="AI163" s="4"/>
      <c r="AJ163" s="4"/>
      <c r="AK163" s="4"/>
      <c r="AL163" s="82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</row>
    <row r="164" spans="1:65" x14ac:dyDescent="0.2">
      <c r="A164" s="4"/>
      <c r="B164" s="4"/>
      <c r="C164" s="4"/>
      <c r="D164" s="166"/>
      <c r="E164" s="166"/>
      <c r="F164" s="166"/>
      <c r="G164" s="166"/>
      <c r="H164" s="166"/>
      <c r="I164" s="166"/>
      <c r="J164" s="166"/>
      <c r="K164" s="166"/>
      <c r="L164" s="166"/>
      <c r="M164" s="166"/>
      <c r="N164" s="166"/>
      <c r="O164" s="166"/>
      <c r="P164" s="166"/>
      <c r="Q164" s="166"/>
      <c r="R164" s="166"/>
      <c r="S164" s="166"/>
      <c r="T164" s="166"/>
      <c r="U164" s="166"/>
      <c r="V164" s="166"/>
      <c r="W164" s="166"/>
      <c r="X164" s="166"/>
      <c r="Y164" s="166"/>
      <c r="Z164" s="166"/>
      <c r="AA164" s="82"/>
      <c r="AB164" s="4"/>
      <c r="AC164" s="4"/>
      <c r="AD164" s="4"/>
      <c r="AE164" s="4"/>
      <c r="AF164" s="82"/>
      <c r="AG164" s="82"/>
      <c r="AH164" s="4"/>
      <c r="AI164" s="4"/>
      <c r="AJ164" s="4"/>
      <c r="AK164" s="4"/>
      <c r="AL164" s="82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</row>
    <row r="165" spans="1:65" x14ac:dyDescent="0.2">
      <c r="A165" s="4"/>
      <c r="B165" s="4"/>
      <c r="C165" s="4"/>
      <c r="D165" s="166"/>
      <c r="E165" s="166"/>
      <c r="F165" s="166"/>
      <c r="G165" s="166"/>
      <c r="H165" s="166"/>
      <c r="I165" s="166"/>
      <c r="J165" s="166"/>
      <c r="K165" s="166"/>
      <c r="L165" s="166"/>
      <c r="M165" s="166"/>
      <c r="N165" s="166"/>
      <c r="O165" s="166"/>
      <c r="P165" s="166"/>
      <c r="Q165" s="166"/>
      <c r="R165" s="166"/>
      <c r="S165" s="166"/>
      <c r="T165" s="166"/>
      <c r="U165" s="166"/>
      <c r="V165" s="166"/>
      <c r="W165" s="166"/>
      <c r="X165" s="166"/>
      <c r="Y165" s="166"/>
      <c r="Z165" s="166"/>
      <c r="AA165" s="82"/>
      <c r="AB165" s="4"/>
      <c r="AC165" s="4"/>
      <c r="AD165" s="4"/>
      <c r="AE165" s="4"/>
      <c r="AF165" s="82"/>
      <c r="AG165" s="82"/>
      <c r="AH165" s="4"/>
      <c r="AI165" s="4"/>
      <c r="AJ165" s="4"/>
      <c r="AK165" s="4"/>
      <c r="AL165" s="82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</row>
    <row r="166" spans="1:65" x14ac:dyDescent="0.2">
      <c r="A166" s="4"/>
      <c r="B166" s="4"/>
      <c r="C166" s="4"/>
      <c r="D166" s="166"/>
      <c r="E166" s="166"/>
      <c r="F166" s="166"/>
      <c r="G166" s="166"/>
      <c r="H166" s="166"/>
      <c r="I166" s="166"/>
      <c r="J166" s="166"/>
      <c r="K166" s="166"/>
      <c r="L166" s="166"/>
      <c r="M166" s="166"/>
      <c r="N166" s="166"/>
      <c r="O166" s="166"/>
      <c r="P166" s="166"/>
      <c r="Q166" s="166"/>
      <c r="R166" s="166"/>
      <c r="S166" s="166"/>
      <c r="T166" s="166"/>
      <c r="U166" s="166"/>
      <c r="V166" s="166"/>
      <c r="W166" s="166"/>
      <c r="X166" s="166"/>
      <c r="Y166" s="166"/>
      <c r="Z166" s="166"/>
      <c r="AA166" s="82"/>
      <c r="AB166" s="4"/>
      <c r="AC166" s="4"/>
      <c r="AD166" s="4"/>
      <c r="AE166" s="4"/>
      <c r="AF166" s="82"/>
      <c r="AG166" s="82"/>
      <c r="AH166" s="4"/>
      <c r="AI166" s="4"/>
      <c r="AJ166" s="4"/>
      <c r="AK166" s="4"/>
      <c r="AL166" s="82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</row>
    <row r="167" spans="1:65" x14ac:dyDescent="0.2">
      <c r="A167" s="4"/>
      <c r="B167" s="4"/>
      <c r="C167" s="4"/>
      <c r="D167" s="166"/>
      <c r="E167" s="166"/>
      <c r="F167" s="166"/>
      <c r="G167" s="166"/>
      <c r="H167" s="166"/>
      <c r="I167" s="166"/>
      <c r="J167" s="166"/>
      <c r="K167" s="166"/>
      <c r="L167" s="166"/>
      <c r="M167" s="166"/>
      <c r="N167" s="166"/>
      <c r="O167" s="166"/>
      <c r="P167" s="166"/>
      <c r="Q167" s="166"/>
      <c r="R167" s="166"/>
      <c r="S167" s="166"/>
      <c r="T167" s="166"/>
      <c r="U167" s="166"/>
      <c r="V167" s="166"/>
      <c r="W167" s="166"/>
      <c r="X167" s="166"/>
      <c r="Y167" s="166"/>
      <c r="Z167" s="166"/>
      <c r="AA167" s="82"/>
      <c r="AB167" s="4"/>
      <c r="AC167" s="4"/>
      <c r="AD167" s="4"/>
      <c r="AE167" s="4"/>
      <c r="AF167" s="82"/>
      <c r="AG167" s="82"/>
      <c r="AH167" s="4"/>
      <c r="AI167" s="4"/>
      <c r="AJ167" s="4"/>
      <c r="AK167" s="4"/>
      <c r="AL167" s="82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</row>
    <row r="168" spans="1:65" x14ac:dyDescent="0.2">
      <c r="A168" s="4"/>
      <c r="B168" s="4"/>
      <c r="C168" s="4"/>
      <c r="D168" s="166"/>
      <c r="E168" s="166"/>
      <c r="F168" s="166"/>
      <c r="G168" s="166"/>
      <c r="H168" s="166"/>
      <c r="I168" s="166"/>
      <c r="J168" s="166"/>
      <c r="K168" s="166"/>
      <c r="L168" s="166"/>
      <c r="M168" s="166"/>
      <c r="N168" s="166"/>
      <c r="O168" s="166"/>
      <c r="P168" s="166"/>
      <c r="Q168" s="166"/>
      <c r="R168" s="166"/>
      <c r="S168" s="166"/>
      <c r="T168" s="166"/>
      <c r="U168" s="166"/>
      <c r="V168" s="166"/>
      <c r="W168" s="166"/>
      <c r="X168" s="166"/>
      <c r="Y168" s="166"/>
      <c r="Z168" s="166"/>
      <c r="AA168" s="82"/>
      <c r="AB168" s="4"/>
      <c r="AC168" s="4"/>
      <c r="AD168" s="4"/>
      <c r="AE168" s="4"/>
      <c r="AF168" s="82"/>
      <c r="AG168" s="82"/>
      <c r="AH168" s="4"/>
      <c r="AI168" s="4"/>
      <c r="AJ168" s="4"/>
      <c r="AK168" s="4"/>
      <c r="AL168" s="82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</row>
    <row r="169" spans="1:65" x14ac:dyDescent="0.2">
      <c r="A169" s="4"/>
      <c r="B169" s="4"/>
      <c r="C169" s="4"/>
      <c r="D169" s="166"/>
      <c r="E169" s="166"/>
      <c r="F169" s="166"/>
      <c r="G169" s="166"/>
      <c r="H169" s="166"/>
      <c r="I169" s="166"/>
      <c r="J169" s="166"/>
      <c r="K169" s="166"/>
      <c r="L169" s="166"/>
      <c r="M169" s="166"/>
      <c r="N169" s="166"/>
      <c r="O169" s="166"/>
      <c r="P169" s="166"/>
      <c r="Q169" s="166"/>
      <c r="R169" s="166"/>
      <c r="S169" s="166"/>
      <c r="T169" s="166"/>
      <c r="U169" s="166"/>
      <c r="V169" s="166"/>
      <c r="W169" s="166"/>
      <c r="X169" s="166"/>
      <c r="Y169" s="166"/>
      <c r="Z169" s="166"/>
      <c r="AA169" s="82"/>
      <c r="AB169" s="4"/>
      <c r="AC169" s="4"/>
      <c r="AD169" s="4"/>
      <c r="AE169" s="4"/>
      <c r="AF169" s="82"/>
      <c r="AG169" s="82"/>
      <c r="AH169" s="4"/>
      <c r="AI169" s="4"/>
      <c r="AJ169" s="4"/>
      <c r="AK169" s="4"/>
      <c r="AL169" s="82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</row>
    <row r="170" spans="1:65" x14ac:dyDescent="0.2">
      <c r="A170" s="4"/>
      <c r="B170" s="4"/>
      <c r="C170" s="4"/>
      <c r="D170" s="166"/>
      <c r="E170" s="166"/>
      <c r="F170" s="166"/>
      <c r="G170" s="166"/>
      <c r="H170" s="166"/>
      <c r="I170" s="166"/>
      <c r="J170" s="166"/>
      <c r="K170" s="166"/>
      <c r="L170" s="166"/>
      <c r="M170" s="166"/>
      <c r="N170" s="166"/>
      <c r="O170" s="166"/>
      <c r="P170" s="166"/>
      <c r="Q170" s="166"/>
      <c r="R170" s="166"/>
      <c r="S170" s="166"/>
      <c r="T170" s="166"/>
      <c r="U170" s="166"/>
      <c r="V170" s="166"/>
      <c r="W170" s="166"/>
      <c r="X170" s="166"/>
      <c r="Y170" s="166"/>
      <c r="Z170" s="166"/>
      <c r="AA170" s="82"/>
      <c r="AB170" s="4"/>
      <c r="AC170" s="4"/>
      <c r="AD170" s="4"/>
      <c r="AE170" s="4"/>
      <c r="AF170" s="82"/>
      <c r="AG170" s="82"/>
      <c r="AH170" s="4"/>
      <c r="AI170" s="4"/>
      <c r="AJ170" s="4"/>
      <c r="AK170" s="4"/>
      <c r="AL170" s="82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</row>
    <row r="171" spans="1:65" x14ac:dyDescent="0.2">
      <c r="A171" s="4"/>
      <c r="B171" s="4"/>
      <c r="C171" s="4"/>
      <c r="D171" s="166"/>
      <c r="E171" s="166"/>
      <c r="F171" s="166"/>
      <c r="G171" s="166"/>
      <c r="H171" s="166"/>
      <c r="I171" s="166"/>
      <c r="J171" s="166"/>
      <c r="K171" s="166"/>
      <c r="L171" s="166"/>
      <c r="M171" s="166"/>
      <c r="N171" s="166"/>
      <c r="O171" s="166"/>
      <c r="P171" s="166"/>
      <c r="Q171" s="166"/>
      <c r="R171" s="166"/>
      <c r="S171" s="166"/>
      <c r="T171" s="166"/>
      <c r="U171" s="166"/>
      <c r="V171" s="166"/>
      <c r="W171" s="166"/>
      <c r="X171" s="166"/>
      <c r="Y171" s="166"/>
      <c r="Z171" s="166"/>
      <c r="AA171" s="82"/>
      <c r="AB171" s="4"/>
      <c r="AC171" s="4"/>
      <c r="AD171" s="4"/>
      <c r="AE171" s="4"/>
      <c r="AF171" s="82"/>
      <c r="AG171" s="82"/>
      <c r="AH171" s="4"/>
      <c r="AI171" s="4"/>
      <c r="AJ171" s="4"/>
      <c r="AK171" s="4"/>
      <c r="AL171" s="82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</row>
    <row r="172" spans="1:65" x14ac:dyDescent="0.2">
      <c r="A172" s="4"/>
      <c r="B172" s="4"/>
      <c r="C172" s="4"/>
      <c r="D172" s="166"/>
      <c r="E172" s="166"/>
      <c r="F172" s="166"/>
      <c r="G172" s="166"/>
      <c r="H172" s="166"/>
      <c r="I172" s="166"/>
      <c r="J172" s="166"/>
      <c r="K172" s="166"/>
      <c r="L172" s="166"/>
      <c r="M172" s="166"/>
      <c r="N172" s="166"/>
      <c r="O172" s="166"/>
      <c r="P172" s="166"/>
      <c r="Q172" s="166"/>
      <c r="R172" s="166"/>
      <c r="S172" s="166"/>
      <c r="T172" s="166"/>
      <c r="U172" s="166"/>
      <c r="V172" s="166"/>
      <c r="W172" s="166"/>
      <c r="X172" s="166"/>
      <c r="Y172" s="166"/>
      <c r="Z172" s="166"/>
      <c r="AA172" s="82"/>
      <c r="AB172" s="4"/>
      <c r="AC172" s="4"/>
      <c r="AD172" s="4"/>
      <c r="AE172" s="4"/>
      <c r="AF172" s="82"/>
      <c r="AG172" s="82"/>
      <c r="AH172" s="4"/>
      <c r="AI172" s="4"/>
      <c r="AJ172" s="4"/>
      <c r="AK172" s="4"/>
      <c r="AL172" s="82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</row>
    <row r="173" spans="1:65" x14ac:dyDescent="0.2">
      <c r="A173" s="4"/>
      <c r="B173" s="4"/>
      <c r="C173" s="4"/>
      <c r="D173" s="166"/>
      <c r="E173" s="166"/>
      <c r="F173" s="166"/>
      <c r="G173" s="166"/>
      <c r="H173" s="166"/>
      <c r="I173" s="166"/>
      <c r="J173" s="166"/>
      <c r="K173" s="166"/>
      <c r="L173" s="166"/>
      <c r="M173" s="166"/>
      <c r="N173" s="166"/>
      <c r="O173" s="166"/>
      <c r="P173" s="166"/>
      <c r="Q173" s="166"/>
      <c r="R173" s="166"/>
      <c r="S173" s="166"/>
      <c r="T173" s="166"/>
      <c r="U173" s="166"/>
      <c r="V173" s="166"/>
      <c r="W173" s="166"/>
      <c r="X173" s="166"/>
      <c r="Y173" s="166"/>
      <c r="Z173" s="166"/>
      <c r="AA173" s="82"/>
      <c r="AB173" s="4"/>
      <c r="AC173" s="4"/>
      <c r="AD173" s="4"/>
      <c r="AE173" s="4"/>
      <c r="AF173" s="82"/>
      <c r="AG173" s="82"/>
      <c r="AH173" s="4"/>
      <c r="AI173" s="4"/>
      <c r="AJ173" s="4"/>
      <c r="AK173" s="4"/>
      <c r="AL173" s="82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</row>
    <row r="174" spans="1:65" x14ac:dyDescent="0.2">
      <c r="A174" s="4"/>
      <c r="B174" s="4"/>
      <c r="C174" s="4"/>
      <c r="D174" s="166"/>
      <c r="E174" s="166"/>
      <c r="F174" s="166"/>
      <c r="G174" s="166"/>
      <c r="H174" s="166"/>
      <c r="I174" s="166"/>
      <c r="J174" s="166"/>
      <c r="K174" s="166"/>
      <c r="L174" s="166"/>
      <c r="M174" s="166"/>
      <c r="N174" s="166"/>
      <c r="O174" s="166"/>
      <c r="P174" s="166"/>
      <c r="Q174" s="166"/>
      <c r="R174" s="166"/>
      <c r="S174" s="166"/>
      <c r="T174" s="166"/>
      <c r="U174" s="166"/>
      <c r="V174" s="166"/>
      <c r="W174" s="166"/>
      <c r="X174" s="166"/>
      <c r="Y174" s="166"/>
      <c r="Z174" s="166"/>
      <c r="AA174" s="82"/>
      <c r="AB174" s="4"/>
      <c r="AC174" s="4"/>
      <c r="AD174" s="4"/>
      <c r="AE174" s="4"/>
      <c r="AF174" s="82"/>
      <c r="AG174" s="82"/>
      <c r="AH174" s="4"/>
      <c r="AI174" s="4"/>
      <c r="AJ174" s="4"/>
      <c r="AK174" s="4"/>
      <c r="AL174" s="82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</row>
    <row r="175" spans="1:65" x14ac:dyDescent="0.2">
      <c r="A175" s="4"/>
      <c r="B175" s="4"/>
      <c r="C175" s="4"/>
      <c r="D175" s="166"/>
      <c r="E175" s="166"/>
      <c r="F175" s="166"/>
      <c r="G175" s="166"/>
      <c r="H175" s="166"/>
      <c r="I175" s="166"/>
      <c r="J175" s="166"/>
      <c r="K175" s="166"/>
      <c r="L175" s="166"/>
      <c r="M175" s="166"/>
      <c r="N175" s="166"/>
      <c r="O175" s="166"/>
      <c r="P175" s="166"/>
      <c r="Q175" s="166"/>
      <c r="R175" s="166"/>
      <c r="S175" s="166"/>
      <c r="T175" s="166"/>
      <c r="U175" s="166"/>
      <c r="V175" s="166"/>
      <c r="W175" s="166"/>
      <c r="X175" s="166"/>
      <c r="Y175" s="166"/>
      <c r="Z175" s="166"/>
      <c r="AA175" s="82"/>
      <c r="AB175" s="4"/>
      <c r="AC175" s="4"/>
      <c r="AD175" s="4"/>
      <c r="AE175" s="4"/>
      <c r="AF175" s="82"/>
      <c r="AG175" s="82"/>
      <c r="AH175" s="4"/>
      <c r="AI175" s="4"/>
      <c r="AJ175" s="4"/>
      <c r="AK175" s="4"/>
      <c r="AL175" s="82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</row>
    <row r="176" spans="1:65" x14ac:dyDescent="0.2">
      <c r="A176" s="4"/>
      <c r="B176" s="4"/>
      <c r="C176" s="4"/>
      <c r="D176" s="166"/>
      <c r="E176" s="166"/>
      <c r="F176" s="166"/>
      <c r="G176" s="166"/>
      <c r="H176" s="166"/>
      <c r="I176" s="166"/>
      <c r="J176" s="166"/>
      <c r="K176" s="166"/>
      <c r="L176" s="166"/>
      <c r="M176" s="166"/>
      <c r="N176" s="166"/>
      <c r="O176" s="166"/>
      <c r="P176" s="166"/>
      <c r="Q176" s="166"/>
      <c r="R176" s="166"/>
      <c r="S176" s="166"/>
      <c r="T176" s="166"/>
      <c r="U176" s="166"/>
      <c r="V176" s="166"/>
      <c r="W176" s="166"/>
      <c r="X176" s="166"/>
      <c r="Y176" s="166"/>
      <c r="Z176" s="166"/>
      <c r="AA176" s="82"/>
      <c r="AB176" s="4"/>
      <c r="AC176" s="4"/>
      <c r="AD176" s="4"/>
      <c r="AE176" s="4"/>
      <c r="AF176" s="82"/>
      <c r="AG176" s="82"/>
      <c r="AH176" s="4"/>
      <c r="AI176" s="4"/>
      <c r="AJ176" s="4"/>
      <c r="AK176" s="4"/>
      <c r="AL176" s="82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</row>
    <row r="177" spans="1:65" x14ac:dyDescent="0.2">
      <c r="A177" s="4"/>
      <c r="B177" s="4"/>
      <c r="C177" s="4"/>
      <c r="D177" s="166"/>
      <c r="E177" s="166"/>
      <c r="F177" s="166"/>
      <c r="G177" s="166"/>
      <c r="H177" s="166"/>
      <c r="I177" s="166"/>
      <c r="J177" s="166"/>
      <c r="K177" s="166"/>
      <c r="L177" s="166"/>
      <c r="M177" s="166"/>
      <c r="N177" s="166"/>
      <c r="O177" s="166"/>
      <c r="P177" s="166"/>
      <c r="Q177" s="166"/>
      <c r="R177" s="166"/>
      <c r="S177" s="166"/>
      <c r="T177" s="166"/>
      <c r="U177" s="166"/>
      <c r="V177" s="166"/>
      <c r="W177" s="166"/>
      <c r="X177" s="166"/>
      <c r="Y177" s="166"/>
      <c r="Z177" s="166"/>
      <c r="AA177" s="82"/>
      <c r="AB177" s="4"/>
      <c r="AC177" s="4"/>
      <c r="AD177" s="4"/>
      <c r="AE177" s="4"/>
      <c r="AF177" s="82"/>
      <c r="AG177" s="82"/>
      <c r="AH177" s="4"/>
      <c r="AI177" s="4"/>
      <c r="AJ177" s="4"/>
      <c r="AK177" s="4"/>
      <c r="AL177" s="82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</row>
    <row r="178" spans="1:65" x14ac:dyDescent="0.2">
      <c r="A178" s="4"/>
      <c r="B178" s="4"/>
      <c r="C178" s="4"/>
      <c r="D178" s="166"/>
      <c r="E178" s="166"/>
      <c r="F178" s="166"/>
      <c r="G178" s="166"/>
      <c r="H178" s="166"/>
      <c r="I178" s="166"/>
      <c r="J178" s="166"/>
      <c r="K178" s="166"/>
      <c r="L178" s="166"/>
      <c r="M178" s="166"/>
      <c r="N178" s="166"/>
      <c r="O178" s="166"/>
      <c r="P178" s="166"/>
      <c r="Q178" s="166"/>
      <c r="R178" s="166"/>
      <c r="S178" s="166"/>
      <c r="T178" s="166"/>
      <c r="U178" s="166"/>
      <c r="V178" s="166"/>
      <c r="W178" s="166"/>
      <c r="X178" s="166"/>
      <c r="Y178" s="166"/>
      <c r="Z178" s="166"/>
      <c r="AA178" s="82"/>
      <c r="AB178" s="4"/>
      <c r="AC178" s="4"/>
      <c r="AD178" s="4"/>
      <c r="AE178" s="4"/>
      <c r="AF178" s="82"/>
      <c r="AG178" s="82"/>
      <c r="AH178" s="4"/>
      <c r="AI178" s="4"/>
      <c r="AJ178" s="4"/>
      <c r="AK178" s="4"/>
      <c r="AL178" s="82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</row>
    <row r="179" spans="1:65" x14ac:dyDescent="0.2">
      <c r="A179" s="4"/>
      <c r="B179" s="4"/>
      <c r="C179" s="4"/>
      <c r="D179" s="166"/>
      <c r="E179" s="166"/>
      <c r="F179" s="166"/>
      <c r="G179" s="166"/>
      <c r="H179" s="166"/>
      <c r="I179" s="166"/>
      <c r="J179" s="166"/>
      <c r="K179" s="166"/>
      <c r="L179" s="166"/>
      <c r="M179" s="166"/>
      <c r="N179" s="166"/>
      <c r="O179" s="166"/>
      <c r="P179" s="166"/>
      <c r="Q179" s="166"/>
      <c r="R179" s="166"/>
      <c r="S179" s="166"/>
      <c r="T179" s="166"/>
      <c r="U179" s="166"/>
      <c r="V179" s="166"/>
      <c r="W179" s="166"/>
      <c r="X179" s="166"/>
      <c r="Y179" s="166"/>
      <c r="Z179" s="166"/>
      <c r="AA179" s="82"/>
      <c r="AB179" s="4"/>
      <c r="AC179" s="4"/>
      <c r="AD179" s="4"/>
      <c r="AE179" s="4"/>
      <c r="AF179" s="82"/>
      <c r="AG179" s="82"/>
      <c r="AH179" s="4"/>
      <c r="AI179" s="4"/>
      <c r="AJ179" s="4"/>
      <c r="AK179" s="4"/>
      <c r="AL179" s="82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</row>
    <row r="180" spans="1:65" x14ac:dyDescent="0.2">
      <c r="A180" s="4"/>
      <c r="B180" s="4"/>
      <c r="C180" s="4"/>
      <c r="D180" s="166"/>
      <c r="E180" s="166"/>
      <c r="F180" s="166"/>
      <c r="G180" s="166"/>
      <c r="H180" s="166"/>
      <c r="I180" s="166"/>
      <c r="J180" s="166"/>
      <c r="K180" s="166"/>
      <c r="L180" s="166"/>
      <c r="M180" s="166"/>
      <c r="N180" s="166"/>
      <c r="O180" s="166"/>
      <c r="P180" s="166"/>
      <c r="Q180" s="166"/>
      <c r="R180" s="166"/>
      <c r="S180" s="166"/>
      <c r="T180" s="166"/>
      <c r="U180" s="166"/>
      <c r="V180" s="166"/>
      <c r="W180" s="166"/>
      <c r="X180" s="166"/>
      <c r="Y180" s="166"/>
      <c r="Z180" s="166"/>
      <c r="AA180" s="82"/>
      <c r="AB180" s="4"/>
      <c r="AC180" s="4"/>
      <c r="AD180" s="4"/>
      <c r="AE180" s="4"/>
      <c r="AF180" s="82"/>
      <c r="AG180" s="82"/>
      <c r="AH180" s="4"/>
      <c r="AI180" s="4"/>
      <c r="AJ180" s="4"/>
      <c r="AK180" s="4"/>
      <c r="AL180" s="82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</row>
    <row r="181" spans="1:65" x14ac:dyDescent="0.2">
      <c r="A181" s="4"/>
      <c r="B181" s="4"/>
      <c r="C181" s="4"/>
      <c r="D181" s="166"/>
      <c r="E181" s="166"/>
      <c r="F181" s="166"/>
      <c r="G181" s="166"/>
      <c r="H181" s="166"/>
      <c r="I181" s="166"/>
      <c r="J181" s="166"/>
      <c r="K181" s="166"/>
      <c r="L181" s="166"/>
      <c r="M181" s="166"/>
      <c r="N181" s="166"/>
      <c r="O181" s="166"/>
      <c r="P181" s="166"/>
      <c r="Q181" s="166"/>
      <c r="R181" s="166"/>
      <c r="S181" s="166"/>
      <c r="T181" s="166"/>
      <c r="U181" s="166"/>
      <c r="V181" s="166"/>
      <c r="W181" s="166"/>
      <c r="X181" s="166"/>
      <c r="Y181" s="166"/>
      <c r="Z181" s="166"/>
      <c r="AA181" s="82"/>
      <c r="AB181" s="4"/>
      <c r="AC181" s="4"/>
      <c r="AD181" s="4"/>
      <c r="AE181" s="4"/>
      <c r="AF181" s="82"/>
      <c r="AG181" s="82"/>
      <c r="AH181" s="4"/>
      <c r="AI181" s="4"/>
      <c r="AJ181" s="4"/>
      <c r="AK181" s="4"/>
      <c r="AL181" s="82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</row>
    <row r="182" spans="1:65" x14ac:dyDescent="0.2">
      <c r="A182" s="4"/>
      <c r="B182" s="4"/>
      <c r="C182" s="4"/>
      <c r="D182" s="166"/>
      <c r="E182" s="166"/>
      <c r="F182" s="166"/>
      <c r="G182" s="166"/>
      <c r="H182" s="166"/>
      <c r="I182" s="166"/>
      <c r="J182" s="166"/>
      <c r="K182" s="166"/>
      <c r="L182" s="166"/>
      <c r="M182" s="166"/>
      <c r="N182" s="166"/>
      <c r="O182" s="166"/>
      <c r="P182" s="166"/>
      <c r="Q182" s="166"/>
      <c r="R182" s="166"/>
      <c r="S182" s="166"/>
      <c r="T182" s="166"/>
      <c r="U182" s="166"/>
      <c r="V182" s="166"/>
      <c r="W182" s="166"/>
      <c r="X182" s="166"/>
      <c r="Y182" s="166"/>
      <c r="Z182" s="166"/>
      <c r="AA182" s="82"/>
      <c r="AB182" s="4"/>
      <c r="AC182" s="4"/>
      <c r="AD182" s="4"/>
      <c r="AE182" s="4"/>
      <c r="AF182" s="82"/>
      <c r="AG182" s="82"/>
      <c r="AH182" s="4"/>
      <c r="AI182" s="4"/>
      <c r="AJ182" s="4"/>
      <c r="AK182" s="4"/>
      <c r="AL182" s="82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</row>
    <row r="183" spans="1:65" x14ac:dyDescent="0.2">
      <c r="A183" s="4"/>
      <c r="B183" s="4"/>
      <c r="C183" s="4"/>
      <c r="D183" s="166"/>
      <c r="E183" s="166"/>
      <c r="F183" s="166"/>
      <c r="G183" s="166"/>
      <c r="H183" s="166"/>
      <c r="I183" s="166"/>
      <c r="J183" s="166"/>
      <c r="K183" s="166"/>
      <c r="L183" s="166"/>
      <c r="M183" s="166"/>
      <c r="N183" s="166"/>
      <c r="O183" s="166"/>
      <c r="P183" s="166"/>
      <c r="Q183" s="166"/>
      <c r="R183" s="166"/>
      <c r="S183" s="166"/>
      <c r="T183" s="166"/>
      <c r="U183" s="166"/>
      <c r="V183" s="166"/>
      <c r="W183" s="166"/>
      <c r="X183" s="166"/>
      <c r="Y183" s="166"/>
      <c r="Z183" s="166"/>
      <c r="AA183" s="82"/>
      <c r="AB183" s="4"/>
      <c r="AC183" s="4"/>
      <c r="AD183" s="4"/>
      <c r="AE183" s="4"/>
      <c r="AF183" s="82"/>
      <c r="AG183" s="82"/>
      <c r="AH183" s="4"/>
      <c r="AI183" s="4"/>
      <c r="AJ183" s="4"/>
      <c r="AK183" s="4"/>
      <c r="AL183" s="82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</row>
    <row r="184" spans="1:65" x14ac:dyDescent="0.2">
      <c r="A184" s="4"/>
      <c r="B184" s="4"/>
      <c r="C184" s="4"/>
      <c r="D184" s="166"/>
      <c r="E184" s="166"/>
      <c r="F184" s="166"/>
      <c r="G184" s="166"/>
      <c r="H184" s="166"/>
      <c r="I184" s="166"/>
      <c r="J184" s="166"/>
      <c r="K184" s="166"/>
      <c r="L184" s="166"/>
      <c r="M184" s="166"/>
      <c r="N184" s="166"/>
      <c r="O184" s="166"/>
      <c r="P184" s="166"/>
      <c r="Q184" s="166"/>
      <c r="R184" s="166"/>
      <c r="S184" s="166"/>
      <c r="T184" s="166"/>
      <c r="U184" s="166"/>
      <c r="V184" s="166"/>
      <c r="W184" s="166"/>
      <c r="X184" s="166"/>
      <c r="Y184" s="166"/>
      <c r="Z184" s="166"/>
      <c r="AA184" s="82"/>
      <c r="AB184" s="4"/>
      <c r="AC184" s="4"/>
      <c r="AD184" s="4"/>
      <c r="AE184" s="4"/>
      <c r="AF184" s="82"/>
      <c r="AG184" s="82"/>
      <c r="AH184" s="4"/>
      <c r="AI184" s="4"/>
      <c r="AJ184" s="4"/>
      <c r="AK184" s="4"/>
      <c r="AL184" s="82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</row>
    <row r="185" spans="1:65" x14ac:dyDescent="0.2">
      <c r="A185" s="4"/>
      <c r="B185" s="4"/>
      <c r="C185" s="4"/>
      <c r="D185" s="166"/>
      <c r="E185" s="166"/>
      <c r="F185" s="166"/>
      <c r="G185" s="166"/>
      <c r="H185" s="166"/>
      <c r="I185" s="166"/>
      <c r="J185" s="166"/>
      <c r="K185" s="166"/>
      <c r="L185" s="166"/>
      <c r="M185" s="166"/>
      <c r="N185" s="166"/>
      <c r="O185" s="166"/>
      <c r="P185" s="166"/>
      <c r="Q185" s="166"/>
      <c r="R185" s="166"/>
      <c r="S185" s="166"/>
      <c r="T185" s="166"/>
      <c r="U185" s="166"/>
      <c r="V185" s="166"/>
      <c r="W185" s="166"/>
      <c r="X185" s="166"/>
      <c r="Y185" s="166"/>
      <c r="Z185" s="166"/>
      <c r="AA185" s="82"/>
      <c r="AB185" s="4"/>
      <c r="AC185" s="4"/>
      <c r="AD185" s="4"/>
      <c r="AE185" s="4"/>
      <c r="AF185" s="82"/>
      <c r="AG185" s="82"/>
      <c r="AH185" s="4"/>
      <c r="AI185" s="4"/>
      <c r="AJ185" s="4"/>
      <c r="AK185" s="4"/>
      <c r="AL185" s="82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</row>
    <row r="186" spans="1:65" x14ac:dyDescent="0.2">
      <c r="A186" s="4"/>
      <c r="B186" s="4"/>
      <c r="C186" s="4"/>
      <c r="D186" s="166"/>
      <c r="E186" s="166"/>
      <c r="F186" s="166"/>
      <c r="G186" s="166"/>
      <c r="H186" s="166"/>
      <c r="I186" s="166"/>
      <c r="J186" s="166"/>
      <c r="K186" s="166"/>
      <c r="L186" s="166"/>
      <c r="M186" s="166"/>
      <c r="N186" s="166"/>
      <c r="O186" s="166"/>
      <c r="P186" s="166"/>
      <c r="Q186" s="166"/>
      <c r="R186" s="166"/>
      <c r="S186" s="166"/>
      <c r="T186" s="166"/>
      <c r="U186" s="166"/>
      <c r="V186" s="166"/>
      <c r="W186" s="166"/>
      <c r="X186" s="166"/>
      <c r="Y186" s="166"/>
      <c r="Z186" s="166"/>
      <c r="AA186" s="82"/>
      <c r="AB186" s="4"/>
      <c r="AC186" s="4"/>
      <c r="AD186" s="4"/>
      <c r="AE186" s="4"/>
      <c r="AF186" s="82"/>
      <c r="AG186" s="82"/>
      <c r="AH186" s="4"/>
      <c r="AI186" s="4"/>
      <c r="AJ186" s="4"/>
      <c r="AK186" s="4"/>
      <c r="AL186" s="82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</row>
    <row r="187" spans="1:65" x14ac:dyDescent="0.2">
      <c r="A187" s="4"/>
      <c r="B187" s="4"/>
      <c r="C187" s="4"/>
      <c r="D187" s="166"/>
      <c r="E187" s="166"/>
      <c r="F187" s="166"/>
      <c r="G187" s="166"/>
      <c r="H187" s="166"/>
      <c r="I187" s="166"/>
      <c r="J187" s="166"/>
      <c r="K187" s="166"/>
      <c r="L187" s="166"/>
      <c r="M187" s="166"/>
      <c r="N187" s="166"/>
      <c r="O187" s="166"/>
      <c r="P187" s="166"/>
      <c r="Q187" s="166"/>
      <c r="R187" s="166"/>
      <c r="S187" s="166"/>
      <c r="T187" s="166"/>
      <c r="U187" s="166"/>
      <c r="V187" s="166"/>
      <c r="W187" s="166"/>
      <c r="X187" s="166"/>
      <c r="Y187" s="166"/>
      <c r="Z187" s="166"/>
      <c r="AA187" s="82"/>
      <c r="AB187" s="4"/>
      <c r="AC187" s="4"/>
      <c r="AD187" s="4"/>
      <c r="AE187" s="4"/>
      <c r="AF187" s="82"/>
      <c r="AG187" s="82"/>
      <c r="AH187" s="4"/>
      <c r="AI187" s="4"/>
      <c r="AJ187" s="4"/>
      <c r="AK187" s="4"/>
      <c r="AL187" s="82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</row>
    <row r="188" spans="1:65" x14ac:dyDescent="0.2">
      <c r="A188" s="4"/>
      <c r="B188" s="4"/>
      <c r="C188" s="4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  <c r="O188" s="166"/>
      <c r="P188" s="166"/>
      <c r="Q188" s="166"/>
      <c r="R188" s="166"/>
      <c r="S188" s="166"/>
      <c r="T188" s="166"/>
      <c r="U188" s="166"/>
      <c r="V188" s="166"/>
      <c r="W188" s="166"/>
      <c r="X188" s="166"/>
      <c r="Y188" s="166"/>
      <c r="Z188" s="166"/>
      <c r="AA188" s="82"/>
      <c r="AB188" s="4"/>
      <c r="AC188" s="4"/>
      <c r="AD188" s="4"/>
      <c r="AE188" s="4"/>
      <c r="AF188" s="82"/>
      <c r="AG188" s="82"/>
      <c r="AH188" s="4"/>
      <c r="AI188" s="4"/>
      <c r="AJ188" s="4"/>
      <c r="AK188" s="4"/>
      <c r="AL188" s="82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</row>
    <row r="189" spans="1:65" x14ac:dyDescent="0.2">
      <c r="A189" s="4"/>
      <c r="B189" s="4"/>
      <c r="C189" s="4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  <c r="Q189" s="166"/>
      <c r="R189" s="166"/>
      <c r="S189" s="166"/>
      <c r="T189" s="166"/>
      <c r="U189" s="166"/>
      <c r="V189" s="166"/>
      <c r="W189" s="166"/>
      <c r="X189" s="166"/>
      <c r="Y189" s="166"/>
      <c r="Z189" s="166"/>
      <c r="AA189" s="82"/>
      <c r="AB189" s="4"/>
      <c r="AC189" s="4"/>
      <c r="AD189" s="4"/>
      <c r="AE189" s="4"/>
      <c r="AF189" s="82"/>
      <c r="AG189" s="82"/>
      <c r="AH189" s="4"/>
      <c r="AI189" s="4"/>
      <c r="AJ189" s="4"/>
      <c r="AK189" s="4"/>
      <c r="AL189" s="82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</row>
    <row r="190" spans="1:65" x14ac:dyDescent="0.2">
      <c r="A190" s="4"/>
      <c r="B190" s="4"/>
      <c r="C190" s="4"/>
      <c r="D190" s="166"/>
      <c r="E190" s="166"/>
      <c r="F190" s="166"/>
      <c r="G190" s="166"/>
      <c r="H190" s="166"/>
      <c r="I190" s="166"/>
      <c r="J190" s="166"/>
      <c r="K190" s="166"/>
      <c r="L190" s="166"/>
      <c r="M190" s="166"/>
      <c r="N190" s="166"/>
      <c r="O190" s="166"/>
      <c r="P190" s="166"/>
      <c r="Q190" s="166"/>
      <c r="R190" s="166"/>
      <c r="S190" s="166"/>
      <c r="T190" s="166"/>
      <c r="U190" s="166"/>
      <c r="V190" s="166"/>
      <c r="W190" s="166"/>
      <c r="X190" s="166"/>
      <c r="Y190" s="166"/>
      <c r="Z190" s="166"/>
      <c r="AA190" s="82"/>
      <c r="AB190" s="4"/>
      <c r="AC190" s="4"/>
      <c r="AD190" s="4"/>
      <c r="AE190" s="4"/>
      <c r="AF190" s="82"/>
      <c r="AG190" s="82"/>
      <c r="AH190" s="4"/>
      <c r="AI190" s="4"/>
      <c r="AJ190" s="4"/>
      <c r="AK190" s="4"/>
      <c r="AL190" s="82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</row>
    <row r="191" spans="1:65" x14ac:dyDescent="0.2">
      <c r="A191" s="4"/>
      <c r="B191" s="4"/>
      <c r="C191" s="4"/>
      <c r="D191" s="166"/>
      <c r="E191" s="166"/>
      <c r="F191" s="166"/>
      <c r="G191" s="166"/>
      <c r="H191" s="166"/>
      <c r="I191" s="166"/>
      <c r="J191" s="166"/>
      <c r="K191" s="166"/>
      <c r="L191" s="166"/>
      <c r="M191" s="166"/>
      <c r="N191" s="166"/>
      <c r="O191" s="166"/>
      <c r="P191" s="166"/>
      <c r="Q191" s="166"/>
      <c r="R191" s="166"/>
      <c r="S191" s="166"/>
      <c r="T191" s="166"/>
      <c r="U191" s="166"/>
      <c r="V191" s="166"/>
      <c r="W191" s="166"/>
      <c r="X191" s="166"/>
      <c r="Y191" s="166"/>
      <c r="Z191" s="166"/>
      <c r="AA191" s="82"/>
      <c r="AB191" s="4"/>
      <c r="AC191" s="4"/>
      <c r="AD191" s="4"/>
      <c r="AE191" s="4"/>
      <c r="AF191" s="82"/>
      <c r="AG191" s="82"/>
      <c r="AH191" s="4"/>
      <c r="AI191" s="4"/>
      <c r="AJ191" s="4"/>
      <c r="AK191" s="4"/>
      <c r="AL191" s="82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</row>
    <row r="192" spans="1:65" x14ac:dyDescent="0.2">
      <c r="A192" s="4"/>
      <c r="B192" s="4"/>
      <c r="C192" s="4"/>
      <c r="D192" s="166"/>
      <c r="E192" s="166"/>
      <c r="F192" s="166"/>
      <c r="G192" s="166"/>
      <c r="H192" s="166"/>
      <c r="I192" s="166"/>
      <c r="J192" s="166"/>
      <c r="K192" s="166"/>
      <c r="L192" s="166"/>
      <c r="M192" s="166"/>
      <c r="N192" s="166"/>
      <c r="O192" s="166"/>
      <c r="P192" s="166"/>
      <c r="Q192" s="166"/>
      <c r="R192" s="166"/>
      <c r="S192" s="166"/>
      <c r="T192" s="166"/>
      <c r="U192" s="166"/>
      <c r="V192" s="166"/>
      <c r="W192" s="166"/>
      <c r="X192" s="166"/>
      <c r="Y192" s="166"/>
      <c r="Z192" s="166"/>
      <c r="AA192" s="82"/>
      <c r="AB192" s="4"/>
      <c r="AC192" s="4"/>
      <c r="AD192" s="4"/>
      <c r="AE192" s="4"/>
      <c r="AF192" s="82"/>
      <c r="AG192" s="82"/>
      <c r="AH192" s="4"/>
      <c r="AI192" s="4"/>
      <c r="AJ192" s="4"/>
      <c r="AK192" s="4"/>
      <c r="AL192" s="82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</row>
    <row r="193" spans="1:65" x14ac:dyDescent="0.2">
      <c r="A193" s="4"/>
      <c r="B193" s="4"/>
      <c r="C193" s="4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  <c r="O193" s="166"/>
      <c r="P193" s="166"/>
      <c r="Q193" s="166"/>
      <c r="R193" s="166"/>
      <c r="S193" s="166"/>
      <c r="T193" s="166"/>
      <c r="U193" s="166"/>
      <c r="V193" s="166"/>
      <c r="W193" s="166"/>
      <c r="X193" s="166"/>
      <c r="Y193" s="166"/>
      <c r="Z193" s="166"/>
      <c r="AA193" s="82"/>
      <c r="AB193" s="4"/>
      <c r="AC193" s="4"/>
      <c r="AD193" s="4"/>
      <c r="AE193" s="4"/>
      <c r="AF193" s="82"/>
      <c r="AG193" s="82"/>
      <c r="AH193" s="4"/>
      <c r="AI193" s="4"/>
      <c r="AJ193" s="4"/>
      <c r="AK193" s="4"/>
      <c r="AL193" s="82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</row>
  </sheetData>
  <mergeCells count="80">
    <mergeCell ref="BO8:BO11"/>
    <mergeCell ref="BN8:BN11"/>
    <mergeCell ref="BP8:BP11"/>
    <mergeCell ref="AL8:AL11"/>
    <mergeCell ref="BF8:BK10"/>
    <mergeCell ref="AV8:AW10"/>
    <mergeCell ref="AY8:BC10"/>
    <mergeCell ref="BE8:BE11"/>
    <mergeCell ref="BM8:BM11"/>
    <mergeCell ref="AT8:AT11"/>
    <mergeCell ref="BD8:BD11"/>
    <mergeCell ref="BL8:BL11"/>
    <mergeCell ref="AX8:AX11"/>
    <mergeCell ref="AH10:AH11"/>
    <mergeCell ref="AI10:AJ10"/>
    <mergeCell ref="AK10:AK11"/>
    <mergeCell ref="W10:W11"/>
    <mergeCell ref="M1:N1"/>
    <mergeCell ref="K2:L2"/>
    <mergeCell ref="B8:B11"/>
    <mergeCell ref="O10:O11"/>
    <mergeCell ref="P10:P11"/>
    <mergeCell ref="K1:L1"/>
    <mergeCell ref="K3:O3"/>
    <mergeCell ref="AM147:AR147"/>
    <mergeCell ref="AM146:AR146"/>
    <mergeCell ref="AM145:AR145"/>
    <mergeCell ref="AL148:AR148"/>
    <mergeCell ref="A8:A11"/>
    <mergeCell ref="C8:C11"/>
    <mergeCell ref="AO8:AQ10"/>
    <mergeCell ref="E10:E11"/>
    <mergeCell ref="F10:F11"/>
    <mergeCell ref="G10:H10"/>
    <mergeCell ref="I10:I11"/>
    <mergeCell ref="J10:J11"/>
    <mergeCell ref="K10:K11"/>
    <mergeCell ref="L10:L11"/>
    <mergeCell ref="M10:N10"/>
    <mergeCell ref="AA10:AA11"/>
    <mergeCell ref="AV119:AW119"/>
    <mergeCell ref="AY119:BC119"/>
    <mergeCell ref="D8:D11"/>
    <mergeCell ref="AM8:AN10"/>
    <mergeCell ref="AR8:AR11"/>
    <mergeCell ref="AS8:AS11"/>
    <mergeCell ref="AU8:AU11"/>
    <mergeCell ref="E8:O8"/>
    <mergeCell ref="P8:Z8"/>
    <mergeCell ref="E9:I9"/>
    <mergeCell ref="J9:O9"/>
    <mergeCell ref="P9:T9"/>
    <mergeCell ref="U9:Z9"/>
    <mergeCell ref="AA8:AK8"/>
    <mergeCell ref="AA9:AE9"/>
    <mergeCell ref="AF9:AK9"/>
    <mergeCell ref="AS146:AU146"/>
    <mergeCell ref="AY146:BG151"/>
    <mergeCell ref="AS145:AU145"/>
    <mergeCell ref="AS147:AU147"/>
    <mergeCell ref="AV120:AW120"/>
    <mergeCell ref="AY120:BC120"/>
    <mergeCell ref="BF120:BK120"/>
    <mergeCell ref="AS148:AU148"/>
    <mergeCell ref="AO7:BM7"/>
    <mergeCell ref="BN7:BP7"/>
    <mergeCell ref="K4:L4"/>
    <mergeCell ref="X10:Y10"/>
    <mergeCell ref="Z10:Z11"/>
    <mergeCell ref="A5:P5"/>
    <mergeCell ref="Q10:Q11"/>
    <mergeCell ref="R10:S10"/>
    <mergeCell ref="T10:T11"/>
    <mergeCell ref="U10:U11"/>
    <mergeCell ref="V10:V11"/>
    <mergeCell ref="AB10:AB11"/>
    <mergeCell ref="AC10:AD10"/>
    <mergeCell ref="AE10:AE11"/>
    <mergeCell ref="AF10:AF11"/>
    <mergeCell ref="AG10:AG11"/>
  </mergeCells>
  <phoneticPr fontId="3" type="noConversion"/>
  <printOptions horizontalCentered="1"/>
  <pageMargins left="0.19685039370078741" right="0.19685039370078741" top="0.35433070866141736" bottom="0.23622047244094491" header="0.19685039370078741" footer="0.19685039370078741"/>
  <pageSetup paperSize="9" scale="50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indexed="34"/>
  </sheetPr>
  <dimension ref="A1:T35"/>
  <sheetViews>
    <sheetView showGridLines="0" showZeros="0" view="pageBreakPreview" zoomScale="60" zoomScaleNormal="69" workbookViewId="0">
      <selection activeCell="N4" sqref="N4"/>
    </sheetView>
  </sheetViews>
  <sheetFormatPr defaultColWidth="9.1640625" defaultRowHeight="12.75" x14ac:dyDescent="0.2"/>
  <cols>
    <col min="1" max="2" width="10.33203125" style="8" customWidth="1"/>
    <col min="3" max="3" width="8" style="8" customWidth="1"/>
    <col min="4" max="4" width="82.6640625" style="8" customWidth="1"/>
    <col min="5" max="5" width="9.33203125" style="8" customWidth="1"/>
    <col min="6" max="6" width="12.6640625" style="8" customWidth="1"/>
    <col min="7" max="7" width="9.33203125" style="8" customWidth="1"/>
    <col min="8" max="8" width="11" style="8" customWidth="1"/>
    <col min="9" max="9" width="9.33203125" style="8" customWidth="1"/>
    <col min="10" max="10" width="11.33203125" style="8" customWidth="1"/>
    <col min="11" max="11" width="9.33203125" style="8" customWidth="1"/>
    <col min="12" max="12" width="12.6640625" style="8" customWidth="1"/>
    <col min="13" max="13" width="9.33203125" style="8" customWidth="1"/>
    <col min="14" max="15" width="10.83203125" style="8" customWidth="1"/>
    <col min="16" max="16" width="12.6640625" style="8" customWidth="1"/>
    <col min="17" max="16384" width="9.1640625" style="8"/>
  </cols>
  <sheetData>
    <row r="1" spans="1:20" x14ac:dyDescent="0.2">
      <c r="L1" s="490" t="s">
        <v>405</v>
      </c>
      <c r="N1" s="490"/>
      <c r="O1" s="4"/>
      <c r="P1" s="4"/>
    </row>
    <row r="2" spans="1:20" ht="13.9" customHeight="1" x14ac:dyDescent="0.2">
      <c r="A2" s="2"/>
      <c r="B2" s="2"/>
      <c r="C2" s="2"/>
      <c r="D2" s="7"/>
      <c r="E2" s="7"/>
      <c r="F2" s="7"/>
      <c r="G2" s="7"/>
      <c r="H2" s="7"/>
      <c r="I2" s="7"/>
      <c r="J2" s="7"/>
      <c r="K2" s="7"/>
      <c r="L2" s="490" t="s">
        <v>249</v>
      </c>
      <c r="N2" s="490"/>
      <c r="O2" s="4"/>
      <c r="P2" s="4"/>
    </row>
    <row r="3" spans="1:20" ht="42" customHeight="1" x14ac:dyDescent="0.2">
      <c r="A3" s="2"/>
      <c r="B3" s="2"/>
      <c r="C3" s="2"/>
      <c r="D3" s="7"/>
      <c r="E3" s="7"/>
      <c r="F3" s="7"/>
      <c r="G3" s="7"/>
      <c r="H3" s="7"/>
      <c r="I3" s="7"/>
      <c r="J3" s="7"/>
      <c r="K3" s="7"/>
      <c r="L3" s="784" t="s">
        <v>401</v>
      </c>
      <c r="M3" s="784"/>
      <c r="N3" s="784"/>
      <c r="O3" s="784"/>
      <c r="P3" s="784"/>
    </row>
    <row r="4" spans="1:20" ht="15" x14ac:dyDescent="0.2">
      <c r="A4" s="2"/>
      <c r="B4" s="2"/>
      <c r="C4" s="2"/>
      <c r="D4" s="7"/>
      <c r="E4" s="7"/>
      <c r="F4" s="7"/>
      <c r="G4" s="7"/>
      <c r="H4" s="7"/>
      <c r="I4" s="7"/>
      <c r="J4" s="7"/>
      <c r="K4" s="7"/>
      <c r="L4" s="785" t="s">
        <v>515</v>
      </c>
      <c r="M4" s="785"/>
      <c r="N4" s="489" t="s">
        <v>516</v>
      </c>
      <c r="O4" s="489"/>
      <c r="P4" s="489"/>
    </row>
    <row r="5" spans="1:20" ht="17.45" customHeight="1" x14ac:dyDescent="0.2">
      <c r="A5" s="2"/>
      <c r="B5" s="2"/>
      <c r="C5" s="2"/>
      <c r="D5" s="786" t="s">
        <v>331</v>
      </c>
      <c r="E5" s="787"/>
      <c r="F5" s="787"/>
      <c r="G5" s="787"/>
      <c r="H5" s="787"/>
      <c r="I5" s="787"/>
      <c r="J5" s="787"/>
      <c r="K5" s="787"/>
      <c r="L5" s="787"/>
    </row>
    <row r="6" spans="1:20" ht="48.75" customHeight="1" x14ac:dyDescent="0.3">
      <c r="A6" s="3"/>
      <c r="B6" s="3"/>
      <c r="C6" s="9"/>
      <c r="D6" s="787"/>
      <c r="E6" s="787"/>
      <c r="F6" s="787"/>
      <c r="G6" s="787"/>
      <c r="H6" s="787"/>
      <c r="I6" s="787"/>
      <c r="J6" s="787"/>
      <c r="K6" s="787"/>
      <c r="L6" s="787"/>
      <c r="Q6" s="7"/>
      <c r="R6" s="7"/>
      <c r="S6" s="7"/>
      <c r="T6" s="7"/>
    </row>
    <row r="7" spans="1:20" s="19" customFormat="1" ht="18.75" x14ac:dyDescent="0.3">
      <c r="A7" s="80"/>
      <c r="B7" s="44"/>
      <c r="C7" s="44"/>
      <c r="D7" s="186">
        <v>18541000000</v>
      </c>
      <c r="E7" s="101"/>
      <c r="F7" s="76"/>
      <c r="G7" s="31"/>
      <c r="H7" s="76"/>
      <c r="I7" s="76"/>
      <c r="J7" s="3"/>
      <c r="K7" s="3"/>
      <c r="L7" s="34"/>
      <c r="M7" s="34"/>
      <c r="N7" s="34"/>
      <c r="O7" s="34"/>
      <c r="P7" s="156"/>
      <c r="Q7" s="86"/>
    </row>
    <row r="8" spans="1:20" s="19" customFormat="1" ht="18.75" x14ac:dyDescent="0.3">
      <c r="A8" s="80"/>
      <c r="B8" s="44"/>
      <c r="C8" s="44"/>
      <c r="D8" s="187" t="s">
        <v>293</v>
      </c>
      <c r="E8" s="101"/>
      <c r="F8" s="76"/>
      <c r="G8" s="31"/>
      <c r="H8" s="76"/>
      <c r="I8" s="76"/>
      <c r="J8" s="3"/>
      <c r="K8" s="3"/>
      <c r="L8" s="34"/>
      <c r="M8" s="34"/>
      <c r="N8" s="34"/>
      <c r="O8" s="34"/>
      <c r="P8" s="156"/>
      <c r="Q8" s="86"/>
    </row>
    <row r="9" spans="1:20" ht="15.75" customHeight="1" x14ac:dyDescent="0.3">
      <c r="A9" s="3"/>
      <c r="B9" s="3"/>
      <c r="C9" s="9"/>
      <c r="D9" s="29"/>
      <c r="E9" s="29"/>
      <c r="F9" s="29"/>
      <c r="G9" s="29"/>
      <c r="H9" s="29"/>
      <c r="I9" s="29"/>
      <c r="J9" s="29"/>
      <c r="K9" s="29"/>
      <c r="L9" s="29"/>
      <c r="M9" s="2"/>
      <c r="N9" s="2"/>
      <c r="O9" s="2"/>
      <c r="P9" s="71" t="s">
        <v>262</v>
      </c>
      <c r="Q9" s="7"/>
      <c r="R9" s="7"/>
      <c r="S9" s="7"/>
      <c r="T9" s="7"/>
    </row>
    <row r="10" spans="1:20" ht="30.75" customHeight="1" x14ac:dyDescent="0.2">
      <c r="A10" s="793" t="s">
        <v>255</v>
      </c>
      <c r="B10" s="793" t="s">
        <v>295</v>
      </c>
      <c r="C10" s="793" t="s">
        <v>296</v>
      </c>
      <c r="D10" s="794" t="s">
        <v>297</v>
      </c>
      <c r="E10" s="796" t="s">
        <v>66</v>
      </c>
      <c r="F10" s="796"/>
      <c r="G10" s="796"/>
      <c r="H10" s="797"/>
      <c r="I10" s="795" t="s">
        <v>67</v>
      </c>
      <c r="J10" s="796"/>
      <c r="K10" s="796"/>
      <c r="L10" s="796"/>
      <c r="M10" s="790" t="s">
        <v>300</v>
      </c>
      <c r="N10" s="790"/>
      <c r="O10" s="790"/>
      <c r="P10" s="790"/>
      <c r="Q10" s="7"/>
      <c r="R10" s="7"/>
      <c r="S10" s="7"/>
      <c r="T10" s="7"/>
    </row>
    <row r="11" spans="1:20" ht="28.5" customHeight="1" x14ac:dyDescent="0.2">
      <c r="A11" s="793"/>
      <c r="B11" s="793"/>
      <c r="C11" s="793"/>
      <c r="D11" s="794"/>
      <c r="E11" s="788" t="s">
        <v>298</v>
      </c>
      <c r="F11" s="791" t="s">
        <v>299</v>
      </c>
      <c r="G11" s="791"/>
      <c r="H11" s="788" t="s">
        <v>70</v>
      </c>
      <c r="I11" s="788" t="s">
        <v>298</v>
      </c>
      <c r="J11" s="791" t="s">
        <v>299</v>
      </c>
      <c r="K11" s="791"/>
      <c r="L11" s="788" t="s">
        <v>70</v>
      </c>
      <c r="M11" s="788" t="s">
        <v>298</v>
      </c>
      <c r="N11" s="791" t="s">
        <v>299</v>
      </c>
      <c r="O11" s="791"/>
      <c r="P11" s="788" t="s">
        <v>70</v>
      </c>
      <c r="Q11" s="7"/>
      <c r="R11" s="7"/>
      <c r="S11" s="7"/>
      <c r="T11" s="7"/>
    </row>
    <row r="12" spans="1:20" ht="60" customHeight="1" thickBot="1" x14ac:dyDescent="0.25">
      <c r="A12" s="793"/>
      <c r="B12" s="793"/>
      <c r="C12" s="793"/>
      <c r="D12" s="794"/>
      <c r="E12" s="789"/>
      <c r="F12" s="118" t="s">
        <v>257</v>
      </c>
      <c r="G12" s="121" t="s">
        <v>286</v>
      </c>
      <c r="H12" s="789"/>
      <c r="I12" s="789"/>
      <c r="J12" s="118" t="s">
        <v>257</v>
      </c>
      <c r="K12" s="121" t="s">
        <v>286</v>
      </c>
      <c r="L12" s="789"/>
      <c r="M12" s="789"/>
      <c r="N12" s="118" t="s">
        <v>257</v>
      </c>
      <c r="O12" s="121" t="s">
        <v>286</v>
      </c>
      <c r="P12" s="789"/>
      <c r="Q12" s="7"/>
      <c r="R12" s="7"/>
      <c r="S12" s="7"/>
      <c r="T12" s="7"/>
    </row>
    <row r="13" spans="1:20" s="290" customFormat="1" x14ac:dyDescent="0.2">
      <c r="A13" s="286" t="s">
        <v>161</v>
      </c>
      <c r="B13" s="287"/>
      <c r="C13" s="287"/>
      <c r="D13" s="288" t="s">
        <v>58</v>
      </c>
      <c r="E13" s="289">
        <f t="shared" ref="E13:P13" si="0">SUM(E15)</f>
        <v>0</v>
      </c>
      <c r="F13" s="289">
        <f t="shared" si="0"/>
        <v>9400</v>
      </c>
      <c r="G13" s="289">
        <f t="shared" si="0"/>
        <v>0</v>
      </c>
      <c r="H13" s="289">
        <f t="shared" si="0"/>
        <v>9400</v>
      </c>
      <c r="I13" s="289">
        <f t="shared" si="0"/>
        <v>0</v>
      </c>
      <c r="J13" s="289">
        <f t="shared" si="0"/>
        <v>-10000</v>
      </c>
      <c r="K13" s="289">
        <f t="shared" si="0"/>
        <v>0</v>
      </c>
      <c r="L13" s="289">
        <f t="shared" si="0"/>
        <v>-10000</v>
      </c>
      <c r="M13" s="289">
        <f t="shared" si="0"/>
        <v>0</v>
      </c>
      <c r="N13" s="289">
        <f t="shared" si="0"/>
        <v>-600</v>
      </c>
      <c r="O13" s="289">
        <f t="shared" si="0"/>
        <v>0</v>
      </c>
      <c r="P13" s="289">
        <f t="shared" si="0"/>
        <v>-600</v>
      </c>
    </row>
    <row r="14" spans="1:20" s="295" customFormat="1" x14ac:dyDescent="0.2">
      <c r="A14" s="291" t="s">
        <v>162</v>
      </c>
      <c r="B14" s="292"/>
      <c r="C14" s="292"/>
      <c r="D14" s="293" t="s">
        <v>58</v>
      </c>
      <c r="E14" s="294">
        <f t="shared" ref="E14:P14" si="1">SUM(E15)</f>
        <v>0</v>
      </c>
      <c r="F14" s="294">
        <f t="shared" si="1"/>
        <v>9400</v>
      </c>
      <c r="G14" s="294">
        <f t="shared" si="1"/>
        <v>0</v>
      </c>
      <c r="H14" s="294">
        <f t="shared" si="1"/>
        <v>9400</v>
      </c>
      <c r="I14" s="294">
        <f t="shared" si="1"/>
        <v>0</v>
      </c>
      <c r="J14" s="294">
        <f t="shared" si="1"/>
        <v>-10000</v>
      </c>
      <c r="K14" s="294">
        <f t="shared" si="1"/>
        <v>0</v>
      </c>
      <c r="L14" s="294">
        <f t="shared" si="1"/>
        <v>-10000</v>
      </c>
      <c r="M14" s="294">
        <f t="shared" si="1"/>
        <v>0</v>
      </c>
      <c r="N14" s="294">
        <f t="shared" si="1"/>
        <v>-600</v>
      </c>
      <c r="O14" s="294">
        <f t="shared" si="1"/>
        <v>0</v>
      </c>
      <c r="P14" s="294">
        <f t="shared" si="1"/>
        <v>-600</v>
      </c>
    </row>
    <row r="15" spans="1:20" s="295" customFormat="1" ht="28.5" hidden="1" x14ac:dyDescent="0.2">
      <c r="A15" s="296" t="s">
        <v>238</v>
      </c>
      <c r="B15" s="296" t="s">
        <v>240</v>
      </c>
      <c r="C15" s="296"/>
      <c r="D15" s="297" t="s">
        <v>239</v>
      </c>
      <c r="E15" s="298">
        <f>SUM(E16:E17)</f>
        <v>0</v>
      </c>
      <c r="F15" s="298">
        <f t="shared" ref="F15:P15" si="2">SUM(F16:F17)</f>
        <v>9400</v>
      </c>
      <c r="G15" s="298">
        <f t="shared" si="2"/>
        <v>0</v>
      </c>
      <c r="H15" s="298">
        <f t="shared" si="2"/>
        <v>9400</v>
      </c>
      <c r="I15" s="298">
        <f t="shared" si="2"/>
        <v>0</v>
      </c>
      <c r="J15" s="298">
        <f t="shared" si="2"/>
        <v>-10000</v>
      </c>
      <c r="K15" s="298">
        <f t="shared" si="2"/>
        <v>0</v>
      </c>
      <c r="L15" s="298">
        <f t="shared" si="2"/>
        <v>-10000</v>
      </c>
      <c r="M15" s="298">
        <f t="shared" si="2"/>
        <v>0</v>
      </c>
      <c r="N15" s="298">
        <f t="shared" si="2"/>
        <v>-600</v>
      </c>
      <c r="O15" s="298">
        <f t="shared" si="2"/>
        <v>0</v>
      </c>
      <c r="P15" s="298">
        <f t="shared" si="2"/>
        <v>-600</v>
      </c>
    </row>
    <row r="16" spans="1:20" s="295" customFormat="1" ht="45" x14ac:dyDescent="0.2">
      <c r="A16" s="299" t="s">
        <v>244</v>
      </c>
      <c r="B16" s="300" t="s">
        <v>246</v>
      </c>
      <c r="C16" s="300" t="s">
        <v>77</v>
      </c>
      <c r="D16" s="301" t="s">
        <v>402</v>
      </c>
      <c r="E16" s="302"/>
      <c r="F16" s="302">
        <v>9400</v>
      </c>
      <c r="G16" s="302"/>
      <c r="H16" s="302">
        <f>SUM(E16+F16)</f>
        <v>9400</v>
      </c>
      <c r="I16" s="302"/>
      <c r="J16" s="302"/>
      <c r="K16" s="302"/>
      <c r="L16" s="302">
        <f>SUM(I16+J16)</f>
        <v>0</v>
      </c>
      <c r="M16" s="302"/>
      <c r="N16" s="302">
        <f t="shared" ref="N16:P17" si="3">SUM(F16+J16)</f>
        <v>9400</v>
      </c>
      <c r="O16" s="302">
        <f t="shared" si="3"/>
        <v>0</v>
      </c>
      <c r="P16" s="302">
        <f t="shared" si="3"/>
        <v>9400</v>
      </c>
    </row>
    <row r="17" spans="1:16" s="295" customFormat="1" ht="45" x14ac:dyDescent="0.2">
      <c r="A17" s="299" t="s">
        <v>245</v>
      </c>
      <c r="B17" s="300" t="s">
        <v>247</v>
      </c>
      <c r="C17" s="300" t="s">
        <v>77</v>
      </c>
      <c r="D17" s="301" t="s">
        <v>403</v>
      </c>
      <c r="E17" s="302"/>
      <c r="F17" s="302"/>
      <c r="G17" s="302"/>
      <c r="H17" s="302">
        <f>SUM(E17+F17)</f>
        <v>0</v>
      </c>
      <c r="I17" s="302"/>
      <c r="J17" s="302">
        <v>-10000</v>
      </c>
      <c r="K17" s="302"/>
      <c r="L17" s="302">
        <f>SUM(I17+J17)</f>
        <v>-10000</v>
      </c>
      <c r="M17" s="302"/>
      <c r="N17" s="302">
        <f t="shared" si="3"/>
        <v>-10000</v>
      </c>
      <c r="O17" s="302">
        <f t="shared" si="3"/>
        <v>0</v>
      </c>
      <c r="P17" s="302">
        <f t="shared" si="3"/>
        <v>-10000</v>
      </c>
    </row>
    <row r="18" spans="1:16" ht="27.75" customHeight="1" x14ac:dyDescent="0.2">
      <c r="A18" s="25" t="s">
        <v>252</v>
      </c>
      <c r="B18" s="25" t="s">
        <v>252</v>
      </c>
      <c r="C18" s="28" t="s">
        <v>252</v>
      </c>
      <c r="D18" s="26" t="s">
        <v>258</v>
      </c>
      <c r="E18" s="70">
        <f t="shared" ref="E18:P18" si="4">SUM(E15)</f>
        <v>0</v>
      </c>
      <c r="F18" s="70">
        <f t="shared" si="4"/>
        <v>9400</v>
      </c>
      <c r="G18" s="70">
        <f t="shared" si="4"/>
        <v>0</v>
      </c>
      <c r="H18" s="70">
        <f t="shared" si="4"/>
        <v>9400</v>
      </c>
      <c r="I18" s="70">
        <f t="shared" si="4"/>
        <v>0</v>
      </c>
      <c r="J18" s="70">
        <f t="shared" si="4"/>
        <v>-10000</v>
      </c>
      <c r="K18" s="70">
        <f t="shared" si="4"/>
        <v>0</v>
      </c>
      <c r="L18" s="70">
        <f t="shared" si="4"/>
        <v>-10000</v>
      </c>
      <c r="M18" s="70">
        <f t="shared" si="4"/>
        <v>0</v>
      </c>
      <c r="N18" s="70">
        <f t="shared" si="4"/>
        <v>-600</v>
      </c>
      <c r="O18" s="70">
        <f t="shared" si="4"/>
        <v>0</v>
      </c>
      <c r="P18" s="70">
        <f t="shared" si="4"/>
        <v>-600</v>
      </c>
    </row>
    <row r="19" spans="1:16" ht="9" customHeight="1" x14ac:dyDescent="0.2"/>
    <row r="20" spans="1:16" s="33" customFormat="1" x14ac:dyDescent="0.2"/>
    <row r="21" spans="1:16" s="33" customFormat="1" x14ac:dyDescent="0.2"/>
    <row r="22" spans="1:16" s="4" customFormat="1" ht="21.75" customHeight="1" x14ac:dyDescent="0.3">
      <c r="B22" s="284" t="s">
        <v>372</v>
      </c>
      <c r="C22" s="108"/>
      <c r="E22" s="178"/>
      <c r="F22" s="2"/>
      <c r="G22" s="178" t="s">
        <v>374</v>
      </c>
      <c r="H22" s="2"/>
      <c r="I22" s="2"/>
      <c r="J22" s="2"/>
      <c r="K22" s="2"/>
    </row>
    <row r="23" spans="1:16" s="33" customFormat="1" ht="27" customHeight="1" x14ac:dyDescent="0.2"/>
    <row r="32" spans="1:16" x14ac:dyDescent="0.2">
      <c r="A32" s="792" t="s">
        <v>79</v>
      </c>
      <c r="B32" s="792"/>
      <c r="C32" s="792"/>
      <c r="D32" s="792"/>
      <c r="E32" s="792"/>
      <c r="F32" s="792"/>
      <c r="G32" s="792"/>
      <c r="H32" s="792"/>
      <c r="I32" s="792"/>
      <c r="J32" s="792"/>
      <c r="K32" s="792"/>
      <c r="L32" s="792"/>
      <c r="M32" s="792"/>
      <c r="N32" s="792"/>
      <c r="O32" s="792"/>
      <c r="P32" s="792"/>
    </row>
    <row r="33" spans="1:16" x14ac:dyDescent="0.2">
      <c r="A33" s="792" t="s">
        <v>82</v>
      </c>
      <c r="B33" s="792"/>
      <c r="C33" s="792"/>
      <c r="D33" s="792"/>
      <c r="E33" s="792"/>
      <c r="F33" s="792"/>
      <c r="G33" s="792"/>
      <c r="H33" s="792"/>
      <c r="I33" s="792"/>
      <c r="J33" s="792"/>
      <c r="K33" s="792"/>
      <c r="L33" s="792"/>
      <c r="M33" s="792"/>
      <c r="N33" s="792"/>
      <c r="O33" s="792"/>
      <c r="P33" s="792"/>
    </row>
    <row r="34" spans="1:16" x14ac:dyDescent="0.2">
      <c r="A34" s="792" t="s">
        <v>80</v>
      </c>
      <c r="B34" s="792"/>
      <c r="C34" s="792"/>
      <c r="D34" s="792"/>
      <c r="E34" s="792"/>
      <c r="F34" s="792"/>
      <c r="G34" s="792"/>
      <c r="H34" s="792"/>
      <c r="I34" s="792"/>
      <c r="J34" s="792"/>
      <c r="K34" s="792"/>
      <c r="L34" s="792"/>
      <c r="M34" s="792"/>
      <c r="N34" s="792"/>
      <c r="O34" s="792"/>
      <c r="P34" s="792"/>
    </row>
    <row r="35" spans="1:16" x14ac:dyDescent="0.2">
      <c r="A35" s="792" t="s">
        <v>81</v>
      </c>
      <c r="B35" s="792"/>
      <c r="C35" s="792"/>
      <c r="D35" s="792"/>
      <c r="E35" s="792"/>
      <c r="F35" s="792"/>
      <c r="G35" s="792"/>
      <c r="H35" s="792"/>
      <c r="I35" s="792"/>
      <c r="J35" s="792"/>
      <c r="K35" s="792"/>
      <c r="L35" s="792"/>
      <c r="M35" s="792"/>
      <c r="N35" s="792"/>
      <c r="O35" s="792"/>
      <c r="P35" s="792"/>
    </row>
  </sheetData>
  <mergeCells count="23">
    <mergeCell ref="A35:P35"/>
    <mergeCell ref="L11:L12"/>
    <mergeCell ref="P11:P12"/>
    <mergeCell ref="A34:P34"/>
    <mergeCell ref="A32:P32"/>
    <mergeCell ref="A33:P33"/>
    <mergeCell ref="E11:E12"/>
    <mergeCell ref="I11:I12"/>
    <mergeCell ref="A10:A12"/>
    <mergeCell ref="B10:B12"/>
    <mergeCell ref="C10:C12"/>
    <mergeCell ref="D10:D12"/>
    <mergeCell ref="J11:K11"/>
    <mergeCell ref="N11:O11"/>
    <mergeCell ref="I10:L10"/>
    <mergeCell ref="E10:H10"/>
    <mergeCell ref="L3:P3"/>
    <mergeCell ref="L4:M4"/>
    <mergeCell ref="D5:L6"/>
    <mergeCell ref="M11:M12"/>
    <mergeCell ref="M10:P10"/>
    <mergeCell ref="H11:H12"/>
    <mergeCell ref="F11:G11"/>
  </mergeCells>
  <phoneticPr fontId="3" type="noConversion"/>
  <printOptions horizontalCentered="1"/>
  <pageMargins left="0.19685039370078741" right="0" top="0.59055118110236227" bottom="0.39370078740157483" header="0.31496062992125984" footer="0.31496062992125984"/>
  <pageSetup paperSize="9" scale="65" fitToHeight="0" orientation="landscape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indexed="30"/>
    <pageSetUpPr fitToPage="1"/>
  </sheetPr>
  <dimension ref="A1:AW108"/>
  <sheetViews>
    <sheetView showZeros="0" tabSelected="1" zoomScale="50" zoomScaleNormal="50" zoomScaleSheetLayoutView="55" workbookViewId="0">
      <pane xSplit="6" ySplit="15" topLeftCell="G93" activePane="bottomRight" state="frozen"/>
      <selection activeCell="A7" sqref="A7:F7"/>
      <selection pane="topRight" activeCell="A7" sqref="A7:F7"/>
      <selection pane="bottomLeft" activeCell="A7" sqref="A7:F7"/>
      <selection pane="bottomRight" activeCell="A101" sqref="A101:F101"/>
    </sheetView>
  </sheetViews>
  <sheetFormatPr defaultColWidth="9.1640625" defaultRowHeight="12.75" x14ac:dyDescent="0.2"/>
  <cols>
    <col min="1" max="1" width="11.33203125" style="27" customWidth="1"/>
    <col min="2" max="2" width="10.33203125" style="27" customWidth="1"/>
    <col min="3" max="3" width="8.1640625" style="27" customWidth="1"/>
    <col min="4" max="4" width="64.83203125" style="6" customWidth="1"/>
    <col min="5" max="5" width="63.1640625" style="27" customWidth="1"/>
    <col min="6" max="6" width="14.33203125" style="27" customWidth="1"/>
    <col min="7" max="7" width="15.5" style="27" customWidth="1"/>
    <col min="8" max="8" width="18.83203125" style="27" customWidth="1"/>
    <col min="9" max="9" width="17" style="27" customWidth="1"/>
    <col min="10" max="10" width="14.33203125" style="27" customWidth="1"/>
    <col min="11" max="11" width="14.6640625" style="27" customWidth="1"/>
    <col min="12" max="12" width="13.1640625" style="27" customWidth="1"/>
    <col min="13" max="13" width="12.6640625" style="27" customWidth="1"/>
    <col min="14" max="14" width="15.83203125" style="27" customWidth="1"/>
    <col min="15" max="15" width="19.33203125" style="27" customWidth="1"/>
    <col min="16" max="16" width="16" style="6" customWidth="1"/>
    <col min="17" max="17" width="15" style="6" customWidth="1"/>
    <col min="18" max="18" width="14" style="6" customWidth="1"/>
    <col min="19" max="19" width="11.33203125" style="5" bestFit="1" customWidth="1"/>
    <col min="20" max="16384" width="9.1640625" style="5"/>
  </cols>
  <sheetData>
    <row r="1" spans="1:49" s="20" customFormat="1" ht="11.1" hidden="1" customHeight="1" x14ac:dyDescent="0.25">
      <c r="A1" s="115"/>
      <c r="B1" s="115"/>
      <c r="C1" s="115"/>
      <c r="D1" s="115"/>
      <c r="E1" s="115"/>
      <c r="M1" s="115"/>
      <c r="N1" s="115"/>
      <c r="O1" s="115"/>
      <c r="S1" s="154"/>
    </row>
    <row r="2" spans="1:49" s="20" customFormat="1" ht="15.75" x14ac:dyDescent="0.25">
      <c r="A2" s="115"/>
      <c r="B2" s="115"/>
      <c r="C2" s="115"/>
      <c r="D2" s="115"/>
      <c r="E2" s="115"/>
      <c r="J2" s="490" t="s">
        <v>404</v>
      </c>
      <c r="K2" s="8"/>
      <c r="L2" s="490"/>
      <c r="M2" s="4"/>
      <c r="N2" s="4"/>
      <c r="S2" s="154"/>
    </row>
    <row r="3" spans="1:49" s="20" customFormat="1" ht="15" customHeight="1" x14ac:dyDescent="0.25">
      <c r="A3" s="115"/>
      <c r="B3" s="115"/>
      <c r="C3" s="115"/>
      <c r="D3" s="115"/>
      <c r="E3" s="115"/>
      <c r="J3" s="490" t="s">
        <v>249</v>
      </c>
      <c r="K3" s="8"/>
      <c r="L3" s="490"/>
      <c r="M3" s="4"/>
      <c r="N3" s="4"/>
      <c r="S3" s="155"/>
    </row>
    <row r="4" spans="1:49" ht="53.45" customHeight="1" x14ac:dyDescent="0.2">
      <c r="J4" s="784" t="s">
        <v>401</v>
      </c>
      <c r="K4" s="784"/>
      <c r="L4" s="784"/>
      <c r="M4" s="488"/>
      <c r="N4" s="488"/>
      <c r="S4" s="49"/>
    </row>
    <row r="5" spans="1:49" ht="19.350000000000001" customHeight="1" x14ac:dyDescent="0.2">
      <c r="J5" s="785">
        <v>44463</v>
      </c>
      <c r="K5" s="785"/>
      <c r="L5" s="489" t="s">
        <v>516</v>
      </c>
      <c r="M5" s="489"/>
      <c r="N5" s="489"/>
      <c r="P5" s="114"/>
      <c r="Q5" s="114"/>
      <c r="R5" s="88"/>
    </row>
    <row r="6" spans="1:49" ht="47.1" customHeight="1" x14ac:dyDescent="0.2">
      <c r="A6" s="688" t="s">
        <v>332</v>
      </c>
      <c r="B6" s="688"/>
      <c r="C6" s="688"/>
      <c r="D6" s="688"/>
      <c r="E6" s="688"/>
      <c r="F6" s="688"/>
      <c r="G6" s="481"/>
      <c r="H6" s="481"/>
      <c r="I6" s="481"/>
      <c r="J6" s="481"/>
      <c r="K6" s="481"/>
      <c r="L6" s="481"/>
      <c r="M6" s="481"/>
      <c r="N6" s="481"/>
      <c r="O6" s="481"/>
      <c r="P6" s="481"/>
      <c r="Q6" s="481"/>
      <c r="R6" s="481"/>
    </row>
    <row r="7" spans="1:49" ht="22.5" x14ac:dyDescent="0.2">
      <c r="A7" s="73"/>
      <c r="B7" s="185"/>
      <c r="C7" s="811">
        <v>18541000000</v>
      </c>
      <c r="D7" s="811"/>
      <c r="E7" s="185"/>
      <c r="F7" s="185"/>
      <c r="G7" s="388"/>
      <c r="H7" s="388"/>
      <c r="I7" s="388"/>
      <c r="J7" s="388"/>
      <c r="K7" s="388"/>
      <c r="L7" s="388"/>
      <c r="M7" s="388"/>
      <c r="N7" s="388"/>
      <c r="O7" s="185"/>
      <c r="P7" s="185"/>
      <c r="Q7" s="185"/>
      <c r="R7" s="185"/>
    </row>
    <row r="8" spans="1:49" ht="17.45" customHeight="1" x14ac:dyDescent="0.2">
      <c r="A8" s="73"/>
      <c r="B8" s="185"/>
      <c r="C8" s="187" t="s">
        <v>293</v>
      </c>
      <c r="D8" s="185"/>
      <c r="E8" s="185"/>
      <c r="F8" s="185"/>
      <c r="G8" s="388"/>
      <c r="H8" s="388"/>
      <c r="I8" s="388"/>
      <c r="J8" s="388"/>
      <c r="K8" s="388"/>
      <c r="L8" s="388"/>
      <c r="M8" s="388"/>
      <c r="N8" s="388"/>
      <c r="O8" s="185"/>
      <c r="P8" s="185"/>
      <c r="Q8" s="185"/>
      <c r="R8" s="185"/>
    </row>
    <row r="9" spans="1:49" ht="19.5" thickBot="1" x14ac:dyDescent="0.35">
      <c r="A9" s="80"/>
      <c r="B9" s="44"/>
      <c r="C9" s="44"/>
      <c r="D9" s="30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30" t="s">
        <v>261</v>
      </c>
      <c r="Q9" s="31"/>
      <c r="R9" s="31"/>
    </row>
    <row r="10" spans="1:49" ht="19.5" hidden="1" thickBot="1" x14ac:dyDescent="0.35">
      <c r="A10" s="80"/>
      <c r="B10" s="44"/>
      <c r="C10" s="44"/>
      <c r="D10" s="30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30"/>
      <c r="Q10" s="31"/>
      <c r="R10" s="31"/>
    </row>
    <row r="11" spans="1:49" ht="17.45" customHeight="1" x14ac:dyDescent="0.2">
      <c r="A11" s="793" t="s">
        <v>255</v>
      </c>
      <c r="B11" s="793" t="s">
        <v>295</v>
      </c>
      <c r="C11" s="793" t="s">
        <v>296</v>
      </c>
      <c r="D11" s="813" t="s">
        <v>297</v>
      </c>
      <c r="E11" s="812" t="s">
        <v>259</v>
      </c>
      <c r="F11" s="812" t="s">
        <v>260</v>
      </c>
      <c r="G11" s="800" t="s">
        <v>396</v>
      </c>
      <c r="H11" s="801"/>
      <c r="I11" s="801"/>
      <c r="J11" s="806"/>
      <c r="K11" s="800" t="s">
        <v>397</v>
      </c>
      <c r="L11" s="801"/>
      <c r="M11" s="801"/>
      <c r="N11" s="802"/>
      <c r="O11" s="805" t="s">
        <v>400</v>
      </c>
      <c r="P11" s="801"/>
      <c r="Q11" s="801"/>
      <c r="R11" s="806"/>
    </row>
    <row r="12" spans="1:49" s="55" customFormat="1" ht="18.600000000000001" customHeight="1" x14ac:dyDescent="0.2">
      <c r="A12" s="793"/>
      <c r="B12" s="793"/>
      <c r="C12" s="793"/>
      <c r="D12" s="813"/>
      <c r="E12" s="812"/>
      <c r="F12" s="812"/>
      <c r="G12" s="809" t="s">
        <v>256</v>
      </c>
      <c r="H12" s="807" t="s">
        <v>68</v>
      </c>
      <c r="I12" s="803" t="s">
        <v>69</v>
      </c>
      <c r="J12" s="804"/>
      <c r="K12" s="809" t="s">
        <v>256</v>
      </c>
      <c r="L12" s="807" t="s">
        <v>68</v>
      </c>
      <c r="M12" s="803" t="s">
        <v>69</v>
      </c>
      <c r="N12" s="810"/>
      <c r="O12" s="808" t="s">
        <v>256</v>
      </c>
      <c r="P12" s="807" t="s">
        <v>68</v>
      </c>
      <c r="Q12" s="803" t="s">
        <v>69</v>
      </c>
      <c r="R12" s="804"/>
    </row>
    <row r="13" spans="1:49" s="55" customFormat="1" ht="65.099999999999994" customHeight="1" thickBot="1" x14ac:dyDescent="0.25">
      <c r="A13" s="793"/>
      <c r="B13" s="793"/>
      <c r="C13" s="793"/>
      <c r="D13" s="813"/>
      <c r="E13" s="812"/>
      <c r="F13" s="812"/>
      <c r="G13" s="809"/>
      <c r="H13" s="807"/>
      <c r="I13" s="482" t="s">
        <v>257</v>
      </c>
      <c r="J13" s="483" t="s">
        <v>399</v>
      </c>
      <c r="K13" s="809"/>
      <c r="L13" s="807"/>
      <c r="M13" s="482" t="s">
        <v>257</v>
      </c>
      <c r="N13" s="652" t="s">
        <v>399</v>
      </c>
      <c r="O13" s="808"/>
      <c r="P13" s="807"/>
      <c r="Q13" s="482" t="s">
        <v>257</v>
      </c>
      <c r="R13" s="483" t="s">
        <v>399</v>
      </c>
    </row>
    <row r="14" spans="1:49" s="112" customFormat="1" ht="14.25" x14ac:dyDescent="0.2">
      <c r="A14" s="484" t="s">
        <v>217</v>
      </c>
      <c r="B14" s="485"/>
      <c r="C14" s="485"/>
      <c r="D14" s="361" t="s">
        <v>109</v>
      </c>
      <c r="E14" s="486"/>
      <c r="F14" s="486"/>
      <c r="G14" s="238">
        <v>12314307</v>
      </c>
      <c r="H14" s="238">
        <v>10630341</v>
      </c>
      <c r="I14" s="238">
        <v>1740966</v>
      </c>
      <c r="J14" s="239">
        <v>1720966</v>
      </c>
      <c r="K14" s="653">
        <f>SUM(K15)</f>
        <v>45000</v>
      </c>
      <c r="L14" s="653">
        <f t="shared" ref="L14:N14" si="0">SUM(L15)</f>
        <v>395000</v>
      </c>
      <c r="M14" s="653">
        <f t="shared" si="0"/>
        <v>-350000</v>
      </c>
      <c r="N14" s="653">
        <f t="shared" si="0"/>
        <v>-350000</v>
      </c>
      <c r="O14" s="238">
        <f>SUM(O15)</f>
        <v>12416307</v>
      </c>
      <c r="P14" s="238">
        <f>SUM(P15)</f>
        <v>11025341</v>
      </c>
      <c r="Q14" s="238">
        <f>SUM(Q15)</f>
        <v>1390966</v>
      </c>
      <c r="R14" s="239">
        <f>SUM(R15)</f>
        <v>1370966</v>
      </c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2"/>
    </row>
    <row r="15" spans="1:49" s="112" customFormat="1" ht="14.25" x14ac:dyDescent="0.2">
      <c r="A15" s="37" t="s">
        <v>218</v>
      </c>
      <c r="B15" s="38"/>
      <c r="C15" s="38"/>
      <c r="D15" s="39" t="s">
        <v>109</v>
      </c>
      <c r="E15" s="140"/>
      <c r="F15" s="140"/>
      <c r="G15" s="240">
        <v>12371307</v>
      </c>
      <c r="H15" s="240">
        <v>10630341</v>
      </c>
      <c r="I15" s="240">
        <v>1740966</v>
      </c>
      <c r="J15" s="355">
        <v>1720966</v>
      </c>
      <c r="K15" s="654">
        <f>SUM(K17:K31)</f>
        <v>45000</v>
      </c>
      <c r="L15" s="654">
        <f t="shared" ref="L15:N15" si="1">SUM(L17:L31)</f>
        <v>395000</v>
      </c>
      <c r="M15" s="654">
        <f t="shared" si="1"/>
        <v>-350000</v>
      </c>
      <c r="N15" s="654">
        <f t="shared" si="1"/>
        <v>-350000</v>
      </c>
      <c r="O15" s="240">
        <f>SUM(O16:O31)</f>
        <v>12416307</v>
      </c>
      <c r="P15" s="240">
        <f>SUM(P17:P31)</f>
        <v>11025341</v>
      </c>
      <c r="Q15" s="240">
        <f t="shared" ref="Q15:R15" si="2">SUM(Q16:Q31)</f>
        <v>1390966</v>
      </c>
      <c r="R15" s="355">
        <f t="shared" si="2"/>
        <v>1370966</v>
      </c>
      <c r="S15" s="99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  <c r="AL15" s="82"/>
      <c r="AM15" s="82"/>
      <c r="AN15" s="82"/>
      <c r="AO15" s="82"/>
      <c r="AP15" s="82"/>
      <c r="AQ15" s="82"/>
      <c r="AR15" s="82"/>
      <c r="AS15" s="82"/>
      <c r="AT15" s="82"/>
      <c r="AU15" s="82"/>
      <c r="AV15" s="82"/>
      <c r="AW15" s="82"/>
    </row>
    <row r="16" spans="1:49" s="103" customFormat="1" ht="45" hidden="1" x14ac:dyDescent="0.25">
      <c r="A16" s="130" t="s">
        <v>219</v>
      </c>
      <c r="B16" s="131" t="s">
        <v>167</v>
      </c>
      <c r="C16" s="131" t="s">
        <v>76</v>
      </c>
      <c r="D16" s="137" t="s">
        <v>168</v>
      </c>
      <c r="E16" s="223" t="s">
        <v>303</v>
      </c>
      <c r="F16" s="224" t="s">
        <v>304</v>
      </c>
      <c r="G16" s="267">
        <v>0</v>
      </c>
      <c r="H16" s="244">
        <v>0</v>
      </c>
      <c r="I16" s="244"/>
      <c r="J16" s="241"/>
      <c r="K16" s="224"/>
      <c r="L16" s="224"/>
      <c r="M16" s="224"/>
      <c r="N16" s="224"/>
      <c r="O16" s="267">
        <f>SUM(P16+Q16)</f>
        <v>0</v>
      </c>
      <c r="P16" s="244">
        <v>0</v>
      </c>
      <c r="Q16" s="244"/>
      <c r="R16" s="241"/>
      <c r="S16" s="127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</row>
    <row r="17" spans="1:49" s="102" customFormat="1" ht="30" x14ac:dyDescent="0.25">
      <c r="A17" s="130" t="s">
        <v>363</v>
      </c>
      <c r="B17" s="131" t="s">
        <v>361</v>
      </c>
      <c r="C17" s="131" t="s">
        <v>85</v>
      </c>
      <c r="D17" s="128" t="s">
        <v>178</v>
      </c>
      <c r="E17" s="43" t="s">
        <v>314</v>
      </c>
      <c r="F17" s="224" t="s">
        <v>315</v>
      </c>
      <c r="G17" s="267">
        <v>28438</v>
      </c>
      <c r="H17" s="244">
        <v>28438</v>
      </c>
      <c r="I17" s="244">
        <v>0</v>
      </c>
      <c r="J17" s="268">
        <v>0</v>
      </c>
      <c r="K17" s="224"/>
      <c r="L17" s="224"/>
      <c r="M17" s="224"/>
      <c r="N17" s="224"/>
      <c r="O17" s="267">
        <f>SUM(G17+K17)</f>
        <v>28438</v>
      </c>
      <c r="P17" s="267">
        <f t="shared" ref="P17:R17" si="3">SUM(H17+L17)</f>
        <v>28438</v>
      </c>
      <c r="Q17" s="267">
        <f t="shared" si="3"/>
        <v>0</v>
      </c>
      <c r="R17" s="267">
        <f t="shared" si="3"/>
        <v>0</v>
      </c>
      <c r="S17" s="127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</row>
    <row r="18" spans="1:49" ht="45" x14ac:dyDescent="0.25">
      <c r="A18" s="130" t="s">
        <v>220</v>
      </c>
      <c r="B18" s="131" t="s">
        <v>107</v>
      </c>
      <c r="C18" s="131" t="s">
        <v>89</v>
      </c>
      <c r="D18" s="128" t="s">
        <v>198</v>
      </c>
      <c r="E18" s="43" t="s">
        <v>319</v>
      </c>
      <c r="F18" s="43" t="s">
        <v>320</v>
      </c>
      <c r="G18" s="267">
        <v>235000</v>
      </c>
      <c r="H18" s="244">
        <v>235000</v>
      </c>
      <c r="I18" s="244">
        <v>0</v>
      </c>
      <c r="J18" s="268">
        <v>0</v>
      </c>
      <c r="K18" s="43"/>
      <c r="L18" s="43"/>
      <c r="M18" s="43"/>
      <c r="N18" s="43"/>
      <c r="O18" s="267">
        <f t="shared" ref="O18:O31" si="4">SUM(G18+K18)</f>
        <v>235000</v>
      </c>
      <c r="P18" s="267">
        <f>SUM(H18+L18)</f>
        <v>235000</v>
      </c>
      <c r="Q18" s="267">
        <f t="shared" ref="Q18:Q31" si="5">SUM(I18+M18)</f>
        <v>0</v>
      </c>
      <c r="R18" s="267">
        <f t="shared" ref="R18:R31" si="6">SUM(J18+N18)</f>
        <v>0</v>
      </c>
      <c r="S18" s="127"/>
    </row>
    <row r="19" spans="1:49" ht="45" x14ac:dyDescent="0.25">
      <c r="A19" s="146" t="s">
        <v>241</v>
      </c>
      <c r="B19" s="147" t="s">
        <v>242</v>
      </c>
      <c r="C19" s="147" t="s">
        <v>201</v>
      </c>
      <c r="D19" s="143" t="s">
        <v>243</v>
      </c>
      <c r="E19" s="43" t="s">
        <v>269</v>
      </c>
      <c r="F19" s="43" t="s">
        <v>291</v>
      </c>
      <c r="G19" s="267">
        <v>38000</v>
      </c>
      <c r="H19" s="244">
        <v>38000</v>
      </c>
      <c r="I19" s="244">
        <v>0</v>
      </c>
      <c r="J19" s="268">
        <v>0</v>
      </c>
      <c r="K19" s="43"/>
      <c r="L19" s="43"/>
      <c r="M19" s="43"/>
      <c r="N19" s="43"/>
      <c r="O19" s="267">
        <f t="shared" si="4"/>
        <v>38000</v>
      </c>
      <c r="P19" s="267">
        <f t="shared" ref="P19:P31" si="7">SUM(H19+L19)</f>
        <v>38000</v>
      </c>
      <c r="Q19" s="267">
        <f t="shared" si="5"/>
        <v>0</v>
      </c>
      <c r="R19" s="267">
        <f t="shared" si="6"/>
        <v>0</v>
      </c>
      <c r="S19" s="127"/>
    </row>
    <row r="20" spans="1:49" ht="45" x14ac:dyDescent="0.25">
      <c r="A20" s="130" t="s">
        <v>234</v>
      </c>
      <c r="B20" s="131" t="s">
        <v>199</v>
      </c>
      <c r="C20" s="131" t="s">
        <v>201</v>
      </c>
      <c r="D20" s="129" t="s">
        <v>200</v>
      </c>
      <c r="E20" s="43" t="s">
        <v>269</v>
      </c>
      <c r="F20" s="43" t="s">
        <v>291</v>
      </c>
      <c r="G20" s="267">
        <v>411145</v>
      </c>
      <c r="H20" s="244">
        <v>11145</v>
      </c>
      <c r="I20" s="244">
        <v>400000</v>
      </c>
      <c r="J20" s="268">
        <v>400000</v>
      </c>
      <c r="K20" s="43">
        <v>0</v>
      </c>
      <c r="L20" s="43">
        <v>350000</v>
      </c>
      <c r="M20" s="43">
        <v>-350000</v>
      </c>
      <c r="N20" s="43">
        <v>-350000</v>
      </c>
      <c r="O20" s="267">
        <f t="shared" si="4"/>
        <v>411145</v>
      </c>
      <c r="P20" s="267">
        <f t="shared" si="7"/>
        <v>361145</v>
      </c>
      <c r="Q20" s="267">
        <f t="shared" si="5"/>
        <v>50000</v>
      </c>
      <c r="R20" s="267">
        <f t="shared" si="6"/>
        <v>50000</v>
      </c>
      <c r="S20" s="127"/>
    </row>
    <row r="21" spans="1:49" s="226" customFormat="1" ht="45" x14ac:dyDescent="0.25">
      <c r="A21" s="130" t="s">
        <v>221</v>
      </c>
      <c r="B21" s="131" t="s">
        <v>111</v>
      </c>
      <c r="C21" s="131" t="s">
        <v>86</v>
      </c>
      <c r="D21" s="43" t="s">
        <v>110</v>
      </c>
      <c r="E21" s="223" t="s">
        <v>303</v>
      </c>
      <c r="F21" s="224" t="s">
        <v>304</v>
      </c>
      <c r="G21" s="267">
        <v>280000</v>
      </c>
      <c r="H21" s="244">
        <v>100000</v>
      </c>
      <c r="I21" s="242">
        <v>180000</v>
      </c>
      <c r="J21" s="243">
        <v>180000</v>
      </c>
      <c r="K21" s="224"/>
      <c r="L21" s="224"/>
      <c r="M21" s="224"/>
      <c r="N21" s="224"/>
      <c r="O21" s="267">
        <f t="shared" si="4"/>
        <v>280000</v>
      </c>
      <c r="P21" s="267">
        <f t="shared" si="7"/>
        <v>100000</v>
      </c>
      <c r="Q21" s="267">
        <f t="shared" si="5"/>
        <v>180000</v>
      </c>
      <c r="R21" s="267">
        <f t="shared" si="6"/>
        <v>180000</v>
      </c>
      <c r="S21" s="225"/>
    </row>
    <row r="22" spans="1:49" s="226" customFormat="1" ht="30" x14ac:dyDescent="0.25">
      <c r="A22" s="130" t="s">
        <v>221</v>
      </c>
      <c r="B22" s="131" t="s">
        <v>111</v>
      </c>
      <c r="C22" s="131" t="s">
        <v>86</v>
      </c>
      <c r="D22" s="43" t="s">
        <v>110</v>
      </c>
      <c r="E22" s="223" t="s">
        <v>318</v>
      </c>
      <c r="F22" s="224" t="s">
        <v>406</v>
      </c>
      <c r="G22" s="267">
        <v>6700900</v>
      </c>
      <c r="H22" s="244">
        <v>6700900</v>
      </c>
      <c r="I22" s="242">
        <v>0</v>
      </c>
      <c r="J22" s="243">
        <v>0</v>
      </c>
      <c r="K22" s="224"/>
      <c r="L22" s="224"/>
      <c r="M22" s="224"/>
      <c r="N22" s="224"/>
      <c r="O22" s="267">
        <f t="shared" si="4"/>
        <v>6700900</v>
      </c>
      <c r="P22" s="267">
        <f t="shared" si="7"/>
        <v>6700900</v>
      </c>
      <c r="Q22" s="267">
        <f t="shared" si="5"/>
        <v>0</v>
      </c>
      <c r="R22" s="267">
        <f t="shared" si="6"/>
        <v>0</v>
      </c>
      <c r="S22" s="225"/>
    </row>
    <row r="23" spans="1:49" s="226" customFormat="1" ht="30" x14ac:dyDescent="0.25">
      <c r="A23" s="130" t="s">
        <v>375</v>
      </c>
      <c r="B23" s="131" t="s">
        <v>376</v>
      </c>
      <c r="C23" s="131" t="s">
        <v>364</v>
      </c>
      <c r="D23" s="132" t="s">
        <v>377</v>
      </c>
      <c r="E23" s="223" t="s">
        <v>318</v>
      </c>
      <c r="F23" s="224" t="s">
        <v>407</v>
      </c>
      <c r="G23" s="267">
        <v>140000</v>
      </c>
      <c r="H23" s="244">
        <v>140000</v>
      </c>
      <c r="I23" s="242">
        <v>0</v>
      </c>
      <c r="J23" s="243">
        <v>0</v>
      </c>
      <c r="K23" s="224">
        <v>45000</v>
      </c>
      <c r="L23" s="224">
        <v>45000</v>
      </c>
      <c r="M23" s="224"/>
      <c r="N23" s="224"/>
      <c r="O23" s="267">
        <f t="shared" si="4"/>
        <v>185000</v>
      </c>
      <c r="P23" s="267">
        <f t="shared" si="7"/>
        <v>185000</v>
      </c>
      <c r="Q23" s="267">
        <f t="shared" si="5"/>
        <v>0</v>
      </c>
      <c r="R23" s="267">
        <f t="shared" si="6"/>
        <v>0</v>
      </c>
      <c r="S23" s="225"/>
    </row>
    <row r="24" spans="1:49" s="226" customFormat="1" ht="45" x14ac:dyDescent="0.25">
      <c r="A24" s="133" t="s">
        <v>225</v>
      </c>
      <c r="B24" s="576" t="s">
        <v>213</v>
      </c>
      <c r="C24" s="577" t="s">
        <v>90</v>
      </c>
      <c r="D24" s="578" t="s">
        <v>464</v>
      </c>
      <c r="E24" s="223" t="s">
        <v>303</v>
      </c>
      <c r="F24" s="224" t="s">
        <v>304</v>
      </c>
      <c r="G24" s="267">
        <v>1061026</v>
      </c>
      <c r="H24" s="244">
        <v>0</v>
      </c>
      <c r="I24" s="245">
        <v>1061026</v>
      </c>
      <c r="J24" s="356">
        <v>1061026</v>
      </c>
      <c r="K24" s="224"/>
      <c r="L24" s="224"/>
      <c r="M24" s="224"/>
      <c r="N24" s="224"/>
      <c r="O24" s="267">
        <f>SUM(G24+K24)</f>
        <v>1061026</v>
      </c>
      <c r="P24" s="267">
        <f t="shared" si="7"/>
        <v>0</v>
      </c>
      <c r="Q24" s="267">
        <f t="shared" si="5"/>
        <v>1061026</v>
      </c>
      <c r="R24" s="267">
        <f t="shared" si="6"/>
        <v>1061026</v>
      </c>
      <c r="S24" s="225"/>
    </row>
    <row r="25" spans="1:49" s="226" customFormat="1" ht="45" x14ac:dyDescent="0.25">
      <c r="A25" s="130" t="s">
        <v>222</v>
      </c>
      <c r="B25" s="131" t="s">
        <v>48</v>
      </c>
      <c r="C25" s="131" t="s">
        <v>87</v>
      </c>
      <c r="D25" s="132" t="s">
        <v>207</v>
      </c>
      <c r="E25" s="223" t="s">
        <v>318</v>
      </c>
      <c r="F25" s="224" t="s">
        <v>406</v>
      </c>
      <c r="G25" s="267">
        <v>2317200</v>
      </c>
      <c r="H25" s="244">
        <v>2317200</v>
      </c>
      <c r="I25" s="244">
        <v>0</v>
      </c>
      <c r="J25" s="268">
        <v>0</v>
      </c>
      <c r="K25" s="224"/>
      <c r="L25" s="224"/>
      <c r="M25" s="224"/>
      <c r="N25" s="224"/>
      <c r="O25" s="267">
        <f t="shared" si="4"/>
        <v>2317200</v>
      </c>
      <c r="P25" s="267">
        <f t="shared" si="7"/>
        <v>2317200</v>
      </c>
      <c r="Q25" s="267">
        <f t="shared" si="5"/>
        <v>0</v>
      </c>
      <c r="R25" s="267">
        <f t="shared" si="6"/>
        <v>0</v>
      </c>
      <c r="S25" s="225"/>
    </row>
    <row r="26" spans="1:49" s="227" customFormat="1" ht="45" x14ac:dyDescent="0.25">
      <c r="A26" s="133" t="s">
        <v>224</v>
      </c>
      <c r="B26" s="134" t="s">
        <v>113</v>
      </c>
      <c r="C26" s="134" t="s">
        <v>88</v>
      </c>
      <c r="D26" s="43" t="s">
        <v>112</v>
      </c>
      <c r="E26" s="223" t="s">
        <v>316</v>
      </c>
      <c r="F26" s="223" t="s">
        <v>317</v>
      </c>
      <c r="G26" s="267">
        <v>55000</v>
      </c>
      <c r="H26" s="244">
        <v>55000</v>
      </c>
      <c r="I26" s="244">
        <v>0</v>
      </c>
      <c r="J26" s="268">
        <v>0</v>
      </c>
      <c r="K26" s="223"/>
      <c r="L26" s="223"/>
      <c r="M26" s="223"/>
      <c r="N26" s="223"/>
      <c r="O26" s="267">
        <f t="shared" si="4"/>
        <v>55000</v>
      </c>
      <c r="P26" s="267">
        <f t="shared" si="7"/>
        <v>55000</v>
      </c>
      <c r="Q26" s="267">
        <f t="shared" si="5"/>
        <v>0</v>
      </c>
      <c r="R26" s="267">
        <f t="shared" si="6"/>
        <v>0</v>
      </c>
      <c r="S26" s="225"/>
      <c r="T26" s="226"/>
      <c r="U26" s="226"/>
      <c r="V26" s="226"/>
      <c r="W26" s="226"/>
      <c r="X26" s="226"/>
      <c r="Y26" s="226"/>
      <c r="Z26" s="226"/>
      <c r="AA26" s="226"/>
      <c r="AB26" s="226"/>
      <c r="AC26" s="226"/>
      <c r="AD26" s="226"/>
      <c r="AE26" s="226"/>
      <c r="AF26" s="226"/>
      <c r="AG26" s="226"/>
      <c r="AH26" s="226"/>
      <c r="AI26" s="226"/>
      <c r="AJ26" s="226"/>
      <c r="AK26" s="226"/>
      <c r="AL26" s="226"/>
      <c r="AM26" s="226"/>
      <c r="AN26" s="226"/>
      <c r="AO26" s="226"/>
      <c r="AP26" s="226"/>
      <c r="AQ26" s="226"/>
      <c r="AR26" s="226"/>
      <c r="AS26" s="226"/>
      <c r="AT26" s="226"/>
      <c r="AU26" s="226"/>
      <c r="AV26" s="226"/>
      <c r="AW26" s="226"/>
    </row>
    <row r="27" spans="1:49" s="227" customFormat="1" ht="30" x14ac:dyDescent="0.25">
      <c r="A27" s="133" t="s">
        <v>223</v>
      </c>
      <c r="B27" s="131" t="s">
        <v>214</v>
      </c>
      <c r="C27" s="131" t="s">
        <v>215</v>
      </c>
      <c r="D27" s="132" t="s">
        <v>216</v>
      </c>
      <c r="E27" s="223" t="s">
        <v>318</v>
      </c>
      <c r="F27" s="224" t="s">
        <v>406</v>
      </c>
      <c r="G27" s="267">
        <v>820000</v>
      </c>
      <c r="H27" s="244">
        <v>820000</v>
      </c>
      <c r="I27" s="244">
        <v>0</v>
      </c>
      <c r="J27" s="268">
        <v>0</v>
      </c>
      <c r="K27" s="224"/>
      <c r="L27" s="224"/>
      <c r="M27" s="224"/>
      <c r="N27" s="224"/>
      <c r="O27" s="267">
        <f t="shared" si="4"/>
        <v>820000</v>
      </c>
      <c r="P27" s="267">
        <f t="shared" si="7"/>
        <v>820000</v>
      </c>
      <c r="Q27" s="267">
        <f t="shared" si="5"/>
        <v>0</v>
      </c>
      <c r="R27" s="267">
        <f t="shared" si="6"/>
        <v>0</v>
      </c>
      <c r="S27" s="225"/>
      <c r="T27" s="226"/>
      <c r="U27" s="226"/>
      <c r="V27" s="226"/>
      <c r="W27" s="226"/>
      <c r="X27" s="226"/>
      <c r="Y27" s="226"/>
      <c r="Z27" s="226"/>
      <c r="AA27" s="226"/>
      <c r="AB27" s="226"/>
      <c r="AC27" s="226"/>
      <c r="AD27" s="226"/>
      <c r="AE27" s="226"/>
      <c r="AF27" s="226"/>
      <c r="AG27" s="226"/>
      <c r="AH27" s="226"/>
      <c r="AI27" s="226"/>
      <c r="AJ27" s="226"/>
      <c r="AK27" s="226"/>
      <c r="AL27" s="226"/>
      <c r="AM27" s="226"/>
      <c r="AN27" s="226"/>
      <c r="AO27" s="226"/>
      <c r="AP27" s="226"/>
      <c r="AQ27" s="226"/>
      <c r="AR27" s="226"/>
      <c r="AS27" s="226"/>
      <c r="AT27" s="226"/>
      <c r="AU27" s="226"/>
      <c r="AV27" s="226"/>
      <c r="AW27" s="226"/>
    </row>
    <row r="28" spans="1:49" s="227" customFormat="1" ht="45" x14ac:dyDescent="0.25">
      <c r="A28" s="133" t="s">
        <v>422</v>
      </c>
      <c r="B28" s="134" t="s">
        <v>423</v>
      </c>
      <c r="C28" s="134" t="s">
        <v>90</v>
      </c>
      <c r="D28" s="579" t="s">
        <v>424</v>
      </c>
      <c r="E28" s="223" t="s">
        <v>303</v>
      </c>
      <c r="F28" s="224" t="s">
        <v>304</v>
      </c>
      <c r="G28" s="267">
        <v>79940</v>
      </c>
      <c r="H28" s="244">
        <v>0</v>
      </c>
      <c r="I28" s="244">
        <v>79940</v>
      </c>
      <c r="J28" s="268">
        <v>79940</v>
      </c>
      <c r="K28" s="224"/>
      <c r="L28" s="224"/>
      <c r="M28" s="224"/>
      <c r="N28" s="224"/>
      <c r="O28" s="267">
        <f t="shared" si="4"/>
        <v>79940</v>
      </c>
      <c r="P28" s="267">
        <f t="shared" si="7"/>
        <v>0</v>
      </c>
      <c r="Q28" s="267">
        <f t="shared" si="5"/>
        <v>79940</v>
      </c>
      <c r="R28" s="267">
        <f t="shared" si="6"/>
        <v>79940</v>
      </c>
      <c r="S28" s="225"/>
      <c r="T28" s="226"/>
      <c r="U28" s="226"/>
      <c r="V28" s="226"/>
      <c r="W28" s="226"/>
      <c r="X28" s="226"/>
      <c r="Y28" s="226"/>
      <c r="Z28" s="226"/>
      <c r="AA28" s="226"/>
      <c r="AB28" s="226"/>
      <c r="AC28" s="226"/>
      <c r="AD28" s="226"/>
      <c r="AE28" s="226"/>
      <c r="AF28" s="226"/>
      <c r="AG28" s="226"/>
      <c r="AH28" s="226"/>
      <c r="AI28" s="226"/>
      <c r="AJ28" s="226"/>
      <c r="AK28" s="226"/>
      <c r="AL28" s="226"/>
      <c r="AM28" s="226"/>
      <c r="AN28" s="226"/>
      <c r="AO28" s="226"/>
      <c r="AP28" s="226"/>
      <c r="AQ28" s="226"/>
      <c r="AR28" s="226"/>
      <c r="AS28" s="226"/>
      <c r="AT28" s="226"/>
      <c r="AU28" s="226"/>
      <c r="AV28" s="226"/>
      <c r="AW28" s="226"/>
    </row>
    <row r="29" spans="1:49" s="226" customFormat="1" ht="45" x14ac:dyDescent="0.25">
      <c r="A29" s="133" t="s">
        <v>227</v>
      </c>
      <c r="B29" s="134" t="s">
        <v>228</v>
      </c>
      <c r="C29" s="134" t="s">
        <v>78</v>
      </c>
      <c r="D29" s="43" t="s">
        <v>229</v>
      </c>
      <c r="E29" s="43" t="s">
        <v>319</v>
      </c>
      <c r="F29" s="43" t="s">
        <v>320</v>
      </c>
      <c r="G29" s="267">
        <v>39658</v>
      </c>
      <c r="H29" s="244">
        <v>39658</v>
      </c>
      <c r="I29" s="244">
        <v>0</v>
      </c>
      <c r="J29" s="268">
        <v>0</v>
      </c>
      <c r="K29" s="43"/>
      <c r="L29" s="43"/>
      <c r="M29" s="43"/>
      <c r="N29" s="43"/>
      <c r="O29" s="267">
        <f t="shared" si="4"/>
        <v>39658</v>
      </c>
      <c r="P29" s="267">
        <f t="shared" si="7"/>
        <v>39658</v>
      </c>
      <c r="Q29" s="267">
        <f t="shared" si="5"/>
        <v>0</v>
      </c>
      <c r="R29" s="267">
        <f t="shared" si="6"/>
        <v>0</v>
      </c>
      <c r="S29" s="225"/>
    </row>
    <row r="30" spans="1:49" s="102" customFormat="1" ht="90" x14ac:dyDescent="0.25">
      <c r="A30" s="146" t="s">
        <v>226</v>
      </c>
      <c r="B30" s="147" t="s">
        <v>209</v>
      </c>
      <c r="C30" s="147" t="s">
        <v>78</v>
      </c>
      <c r="D30" s="132" t="s">
        <v>208</v>
      </c>
      <c r="E30" s="43" t="s">
        <v>319</v>
      </c>
      <c r="F30" s="43" t="s">
        <v>320</v>
      </c>
      <c r="G30" s="267">
        <v>20000</v>
      </c>
      <c r="H30" s="244">
        <v>0</v>
      </c>
      <c r="I30" s="255">
        <v>20000</v>
      </c>
      <c r="J30" s="256">
        <v>0</v>
      </c>
      <c r="K30" s="43"/>
      <c r="L30" s="43"/>
      <c r="M30" s="43"/>
      <c r="N30" s="43"/>
      <c r="O30" s="267">
        <f t="shared" si="4"/>
        <v>20000</v>
      </c>
      <c r="P30" s="267">
        <f t="shared" si="7"/>
        <v>0</v>
      </c>
      <c r="Q30" s="267">
        <f t="shared" si="5"/>
        <v>20000</v>
      </c>
      <c r="R30" s="267">
        <f t="shared" si="6"/>
        <v>0</v>
      </c>
      <c r="S30" s="127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</row>
    <row r="31" spans="1:49" ht="45.75" thickBot="1" x14ac:dyDescent="0.3">
      <c r="A31" s="357" t="s">
        <v>323</v>
      </c>
      <c r="B31" s="358" t="s">
        <v>36</v>
      </c>
      <c r="C31" s="358" t="s">
        <v>155</v>
      </c>
      <c r="D31" s="144" t="s">
        <v>37</v>
      </c>
      <c r="E31" s="200" t="s">
        <v>312</v>
      </c>
      <c r="F31" s="199" t="s">
        <v>313</v>
      </c>
      <c r="G31" s="246">
        <v>145000</v>
      </c>
      <c r="H31" s="247">
        <v>145000</v>
      </c>
      <c r="I31" s="248">
        <v>0</v>
      </c>
      <c r="J31" s="249">
        <v>0</v>
      </c>
      <c r="K31" s="199"/>
      <c r="L31" s="199"/>
      <c r="M31" s="199"/>
      <c r="N31" s="199"/>
      <c r="O31" s="267">
        <f t="shared" si="4"/>
        <v>145000</v>
      </c>
      <c r="P31" s="267">
        <f t="shared" si="7"/>
        <v>145000</v>
      </c>
      <c r="Q31" s="267">
        <f t="shared" si="5"/>
        <v>0</v>
      </c>
      <c r="R31" s="267">
        <f t="shared" si="6"/>
        <v>0</v>
      </c>
      <c r="S31" s="127"/>
    </row>
    <row r="32" spans="1:49" s="112" customFormat="1" ht="14.25" x14ac:dyDescent="0.2">
      <c r="A32" s="109" t="s">
        <v>157</v>
      </c>
      <c r="B32" s="110"/>
      <c r="C32" s="110"/>
      <c r="D32" s="111" t="s">
        <v>115</v>
      </c>
      <c r="E32" s="141"/>
      <c r="F32" s="141"/>
      <c r="G32" s="250">
        <v>3395398.9</v>
      </c>
      <c r="H32" s="250">
        <v>1531165</v>
      </c>
      <c r="I32" s="250">
        <v>1864233.9</v>
      </c>
      <c r="J32" s="251">
        <v>1677739.9</v>
      </c>
      <c r="K32" s="655">
        <f>SUM(K33)</f>
        <v>0</v>
      </c>
      <c r="L32" s="655">
        <f t="shared" ref="L32:N32" si="8">SUM(L33)</f>
        <v>0</v>
      </c>
      <c r="M32" s="655">
        <f t="shared" si="8"/>
        <v>0</v>
      </c>
      <c r="N32" s="655">
        <f t="shared" si="8"/>
        <v>0</v>
      </c>
      <c r="O32" s="250">
        <f>SUM(O33)</f>
        <v>3395398.9</v>
      </c>
      <c r="P32" s="250">
        <f>SUM(P33)</f>
        <v>1531165</v>
      </c>
      <c r="Q32" s="250">
        <f>SUM(Q33)</f>
        <v>1864233.9</v>
      </c>
      <c r="R32" s="251">
        <f>SUM(R33)</f>
        <v>1677739.9</v>
      </c>
      <c r="S32" s="99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</row>
    <row r="33" spans="1:49" s="112" customFormat="1" ht="14.25" x14ac:dyDescent="0.2">
      <c r="A33" s="40" t="s">
        <v>174</v>
      </c>
      <c r="B33" s="41"/>
      <c r="C33" s="41"/>
      <c r="D33" s="42" t="s">
        <v>115</v>
      </c>
      <c r="E33" s="142"/>
      <c r="F33" s="142"/>
      <c r="G33" s="252">
        <v>3395398.9</v>
      </c>
      <c r="H33" s="252">
        <v>1531165</v>
      </c>
      <c r="I33" s="252">
        <v>1864233.9</v>
      </c>
      <c r="J33" s="253">
        <v>1677739.9</v>
      </c>
      <c r="K33" s="656">
        <f>SUM(K34:K42)</f>
        <v>0</v>
      </c>
      <c r="L33" s="656">
        <f t="shared" ref="L33:N33" si="9">SUM(L34:L42)</f>
        <v>0</v>
      </c>
      <c r="M33" s="656">
        <f t="shared" si="9"/>
        <v>0</v>
      </c>
      <c r="N33" s="656">
        <f t="shared" si="9"/>
        <v>0</v>
      </c>
      <c r="O33" s="252">
        <f>SUM(O34:O42)</f>
        <v>3395398.9</v>
      </c>
      <c r="P33" s="252">
        <f>SUM(P34:P42)</f>
        <v>1531165</v>
      </c>
      <c r="Q33" s="252">
        <f>SUM(Q34:Q42)</f>
        <v>1864233.9</v>
      </c>
      <c r="R33" s="253">
        <f>SUM(R34:R42)</f>
        <v>1677739.9</v>
      </c>
      <c r="S33" s="99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</row>
    <row r="34" spans="1:49" s="112" customFormat="1" ht="45" x14ac:dyDescent="0.25">
      <c r="A34" s="580" t="s">
        <v>169</v>
      </c>
      <c r="B34" s="581" t="s">
        <v>98</v>
      </c>
      <c r="C34" s="581" t="s">
        <v>91</v>
      </c>
      <c r="D34" s="43" t="s">
        <v>170</v>
      </c>
      <c r="E34" s="223" t="s">
        <v>303</v>
      </c>
      <c r="F34" s="224" t="s">
        <v>304</v>
      </c>
      <c r="G34" s="267">
        <v>26500</v>
      </c>
      <c r="H34" s="254">
        <v>0</v>
      </c>
      <c r="I34" s="267">
        <v>26500</v>
      </c>
      <c r="J34" s="272">
        <v>26500</v>
      </c>
      <c r="K34" s="224"/>
      <c r="L34" s="224"/>
      <c r="M34" s="224"/>
      <c r="N34" s="224"/>
      <c r="O34" s="267">
        <f t="shared" ref="O34:O40" si="10">SUM(G34+K34)</f>
        <v>26500</v>
      </c>
      <c r="P34" s="267">
        <f t="shared" ref="P34:P42" si="11">SUM(H34+L34)</f>
        <v>0</v>
      </c>
      <c r="Q34" s="267">
        <f t="shared" ref="Q34:Q42" si="12">SUM(I34+M34)</f>
        <v>26500</v>
      </c>
      <c r="R34" s="267">
        <f t="shared" ref="R34:R42" si="13">SUM(J34+N34)</f>
        <v>26500</v>
      </c>
      <c r="S34" s="99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</row>
    <row r="35" spans="1:49" s="82" customFormat="1" ht="45" x14ac:dyDescent="0.25">
      <c r="A35" s="134" t="s">
        <v>321</v>
      </c>
      <c r="B35" s="582" t="s">
        <v>324</v>
      </c>
      <c r="C35" s="582" t="s">
        <v>90</v>
      </c>
      <c r="D35" s="583" t="s">
        <v>465</v>
      </c>
      <c r="E35" s="223" t="s">
        <v>303</v>
      </c>
      <c r="F35" s="224" t="s">
        <v>307</v>
      </c>
      <c r="G35" s="267">
        <v>1651239.9</v>
      </c>
      <c r="H35" s="254">
        <v>0</v>
      </c>
      <c r="I35" s="267">
        <v>1651239.9</v>
      </c>
      <c r="J35" s="272">
        <v>1651239.9</v>
      </c>
      <c r="K35" s="224"/>
      <c r="L35" s="224"/>
      <c r="M35" s="224"/>
      <c r="N35" s="224"/>
      <c r="O35" s="267">
        <f t="shared" si="10"/>
        <v>1651239.9</v>
      </c>
      <c r="P35" s="267">
        <f t="shared" si="11"/>
        <v>0</v>
      </c>
      <c r="Q35" s="267">
        <f t="shared" si="12"/>
        <v>1651239.9</v>
      </c>
      <c r="R35" s="267">
        <f t="shared" si="13"/>
        <v>1651239.9</v>
      </c>
      <c r="S35" s="99"/>
    </row>
    <row r="36" spans="1:49" s="82" customFormat="1" ht="45" x14ac:dyDescent="0.25">
      <c r="A36" s="134" t="s">
        <v>233</v>
      </c>
      <c r="B36" s="584" t="s">
        <v>231</v>
      </c>
      <c r="C36" s="584" t="s">
        <v>78</v>
      </c>
      <c r="D36" s="585" t="s">
        <v>232</v>
      </c>
      <c r="E36" s="304" t="s">
        <v>303</v>
      </c>
      <c r="F36" s="224" t="s">
        <v>409</v>
      </c>
      <c r="G36" s="267">
        <v>0</v>
      </c>
      <c r="H36" s="254">
        <v>0</v>
      </c>
      <c r="I36" s="267">
        <v>0</v>
      </c>
      <c r="J36" s="272">
        <v>0</v>
      </c>
      <c r="K36" s="224"/>
      <c r="L36" s="224"/>
      <c r="M36" s="224"/>
      <c r="N36" s="224"/>
      <c r="O36" s="267">
        <f t="shared" si="10"/>
        <v>0</v>
      </c>
      <c r="P36" s="267">
        <f t="shared" si="11"/>
        <v>0</v>
      </c>
      <c r="Q36" s="267">
        <f t="shared" si="12"/>
        <v>0</v>
      </c>
      <c r="R36" s="267">
        <f t="shared" si="13"/>
        <v>0</v>
      </c>
      <c r="S36" s="99"/>
    </row>
    <row r="37" spans="1:49" ht="30" x14ac:dyDescent="0.25">
      <c r="A37" s="580" t="s">
        <v>338</v>
      </c>
      <c r="B37" s="586" t="s">
        <v>339</v>
      </c>
      <c r="C37" s="586" t="s">
        <v>92</v>
      </c>
      <c r="D37" s="316" t="s">
        <v>340</v>
      </c>
      <c r="E37" s="304" t="s">
        <v>329</v>
      </c>
      <c r="F37" s="198" t="s">
        <v>408</v>
      </c>
      <c r="G37" s="267">
        <v>150000</v>
      </c>
      <c r="H37" s="244">
        <v>150000</v>
      </c>
      <c r="I37" s="255">
        <v>0</v>
      </c>
      <c r="J37" s="256">
        <v>0</v>
      </c>
      <c r="K37" s="198"/>
      <c r="L37" s="198"/>
      <c r="M37" s="198"/>
      <c r="N37" s="198"/>
      <c r="O37" s="267">
        <f t="shared" si="10"/>
        <v>150000</v>
      </c>
      <c r="P37" s="267">
        <f t="shared" si="11"/>
        <v>150000</v>
      </c>
      <c r="Q37" s="267">
        <f t="shared" si="12"/>
        <v>0</v>
      </c>
      <c r="R37" s="267">
        <f t="shared" si="13"/>
        <v>0</v>
      </c>
      <c r="S37" s="127"/>
    </row>
    <row r="38" spans="1:49" ht="45" x14ac:dyDescent="0.25">
      <c r="A38" s="580" t="s">
        <v>338</v>
      </c>
      <c r="B38" s="586" t="s">
        <v>339</v>
      </c>
      <c r="C38" s="586" t="s">
        <v>92</v>
      </c>
      <c r="D38" s="316" t="s">
        <v>340</v>
      </c>
      <c r="E38" s="304" t="s">
        <v>303</v>
      </c>
      <c r="F38" s="224" t="s">
        <v>409</v>
      </c>
      <c r="G38" s="267"/>
      <c r="H38" s="244"/>
      <c r="I38" s="255">
        <v>0</v>
      </c>
      <c r="J38" s="256">
        <v>0</v>
      </c>
      <c r="K38" s="198"/>
      <c r="L38" s="198"/>
      <c r="M38" s="198"/>
      <c r="N38" s="198"/>
      <c r="O38" s="267"/>
      <c r="P38" s="267"/>
      <c r="Q38" s="267">
        <f t="shared" si="12"/>
        <v>0</v>
      </c>
      <c r="R38" s="267">
        <f t="shared" si="13"/>
        <v>0</v>
      </c>
      <c r="S38" s="127"/>
    </row>
    <row r="39" spans="1:49" ht="30" x14ac:dyDescent="0.25">
      <c r="A39" s="580" t="s">
        <v>360</v>
      </c>
      <c r="B39" s="586" t="s">
        <v>361</v>
      </c>
      <c r="C39" s="586" t="s">
        <v>85</v>
      </c>
      <c r="D39" s="587" t="s">
        <v>178</v>
      </c>
      <c r="E39" s="316" t="s">
        <v>289</v>
      </c>
      <c r="F39" s="198" t="s">
        <v>288</v>
      </c>
      <c r="G39" s="267">
        <v>54500</v>
      </c>
      <c r="H39" s="244">
        <v>54500</v>
      </c>
      <c r="I39" s="255">
        <v>0</v>
      </c>
      <c r="J39" s="256">
        <v>0</v>
      </c>
      <c r="K39" s="198"/>
      <c r="L39" s="198"/>
      <c r="M39" s="198"/>
      <c r="N39" s="198"/>
      <c r="O39" s="267">
        <f t="shared" si="10"/>
        <v>54500</v>
      </c>
      <c r="P39" s="267">
        <f t="shared" si="11"/>
        <v>54500</v>
      </c>
      <c r="Q39" s="267">
        <f t="shared" si="12"/>
        <v>0</v>
      </c>
      <c r="R39" s="267">
        <f t="shared" si="13"/>
        <v>0</v>
      </c>
      <c r="S39" s="127"/>
    </row>
    <row r="40" spans="1:49" ht="51.75" x14ac:dyDescent="0.25">
      <c r="A40" s="194" t="s">
        <v>171</v>
      </c>
      <c r="B40" s="194" t="s">
        <v>123</v>
      </c>
      <c r="C40" s="194" t="s">
        <v>88</v>
      </c>
      <c r="D40" s="437" t="s">
        <v>118</v>
      </c>
      <c r="E40" s="316" t="s">
        <v>467</v>
      </c>
      <c r="F40" s="317" t="s">
        <v>472</v>
      </c>
      <c r="G40" s="267">
        <v>472669</v>
      </c>
      <c r="H40" s="244">
        <v>286175</v>
      </c>
      <c r="I40" s="255">
        <v>186494</v>
      </c>
      <c r="J40" s="258"/>
      <c r="K40" s="198"/>
      <c r="L40" s="198"/>
      <c r="M40" s="198"/>
      <c r="N40" s="198"/>
      <c r="O40" s="267">
        <f t="shared" si="10"/>
        <v>472669</v>
      </c>
      <c r="P40" s="267">
        <f t="shared" si="11"/>
        <v>286175</v>
      </c>
      <c r="Q40" s="267">
        <f t="shared" si="12"/>
        <v>186494</v>
      </c>
      <c r="R40" s="267"/>
      <c r="S40" s="127"/>
    </row>
    <row r="41" spans="1:49" s="323" customFormat="1" ht="45" x14ac:dyDescent="0.25">
      <c r="A41" s="588" t="s">
        <v>212</v>
      </c>
      <c r="B41" s="586" t="s">
        <v>189</v>
      </c>
      <c r="C41" s="589" t="s">
        <v>97</v>
      </c>
      <c r="D41" s="351" t="s">
        <v>190</v>
      </c>
      <c r="E41" s="316" t="s">
        <v>335</v>
      </c>
      <c r="F41" s="223" t="s">
        <v>317</v>
      </c>
      <c r="G41" s="318">
        <v>16290</v>
      </c>
      <c r="H41" s="319">
        <v>16290</v>
      </c>
      <c r="I41" s="320">
        <v>0</v>
      </c>
      <c r="J41" s="321">
        <v>0</v>
      </c>
      <c r="K41" s="198"/>
      <c r="L41" s="198"/>
      <c r="M41" s="198"/>
      <c r="N41" s="198"/>
      <c r="O41" s="267">
        <f>SUM(G41+K41)</f>
        <v>16290</v>
      </c>
      <c r="P41" s="267">
        <f t="shared" si="11"/>
        <v>16290</v>
      </c>
      <c r="Q41" s="267">
        <f t="shared" si="12"/>
        <v>0</v>
      </c>
      <c r="R41" s="267">
        <f t="shared" si="13"/>
        <v>0</v>
      </c>
      <c r="S41" s="322"/>
    </row>
    <row r="42" spans="1:49" ht="30.75" thickBot="1" x14ac:dyDescent="0.3">
      <c r="A42" s="590" t="s">
        <v>338</v>
      </c>
      <c r="B42" s="591" t="s">
        <v>339</v>
      </c>
      <c r="C42" s="591" t="s">
        <v>92</v>
      </c>
      <c r="D42" s="592" t="s">
        <v>340</v>
      </c>
      <c r="E42" s="359" t="s">
        <v>436</v>
      </c>
      <c r="F42" s="360" t="s">
        <v>437</v>
      </c>
      <c r="G42" s="259">
        <v>1024200</v>
      </c>
      <c r="H42" s="260">
        <v>1024200</v>
      </c>
      <c r="I42" s="261">
        <v>0</v>
      </c>
      <c r="J42" s="258">
        <v>0</v>
      </c>
      <c r="K42" s="360"/>
      <c r="L42" s="360"/>
      <c r="M42" s="360"/>
      <c r="N42" s="360"/>
      <c r="O42" s="267">
        <f>SUM(G42+K42)</f>
        <v>1024200</v>
      </c>
      <c r="P42" s="267">
        <f t="shared" si="11"/>
        <v>1024200</v>
      </c>
      <c r="Q42" s="267">
        <f t="shared" si="12"/>
        <v>0</v>
      </c>
      <c r="R42" s="267">
        <f t="shared" si="13"/>
        <v>0</v>
      </c>
      <c r="S42" s="127"/>
    </row>
    <row r="43" spans="1:49" s="112" customFormat="1" ht="14.25" x14ac:dyDescent="0.2">
      <c r="A43" s="195" t="s">
        <v>119</v>
      </c>
      <c r="B43" s="196"/>
      <c r="C43" s="196"/>
      <c r="D43" s="36" t="s">
        <v>120</v>
      </c>
      <c r="E43" s="197"/>
      <c r="F43" s="197"/>
      <c r="G43" s="262">
        <v>1498000</v>
      </c>
      <c r="H43" s="263">
        <v>405000</v>
      </c>
      <c r="I43" s="263">
        <v>1093000</v>
      </c>
      <c r="J43" s="264">
        <v>1093000</v>
      </c>
      <c r="K43" s="657">
        <f>SUM(K45:K47)</f>
        <v>-513916.92</v>
      </c>
      <c r="L43" s="657">
        <f t="shared" ref="L43:N43" si="14">SUM(L45:L47)</f>
        <v>0</v>
      </c>
      <c r="M43" s="657">
        <f t="shared" si="14"/>
        <v>-513916.92</v>
      </c>
      <c r="N43" s="657">
        <f t="shared" si="14"/>
        <v>-513916.92</v>
      </c>
      <c r="O43" s="262">
        <f t="shared" ref="O43:O65" si="15">SUM(P43+Q43)</f>
        <v>984083.08000000007</v>
      </c>
      <c r="P43" s="263">
        <f>SUM(P44)</f>
        <v>405000</v>
      </c>
      <c r="Q43" s="263">
        <f>SUM(Q44)</f>
        <v>579083.08000000007</v>
      </c>
      <c r="R43" s="264">
        <f>SUM(R44)</f>
        <v>579083.08000000007</v>
      </c>
      <c r="S43" s="99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</row>
    <row r="44" spans="1:49" s="112" customFormat="1" ht="14.25" x14ac:dyDescent="0.2">
      <c r="A44" s="40" t="s">
        <v>122</v>
      </c>
      <c r="B44" s="41"/>
      <c r="C44" s="41"/>
      <c r="D44" s="39" t="s">
        <v>121</v>
      </c>
      <c r="E44" s="142"/>
      <c r="F44" s="142"/>
      <c r="G44" s="265">
        <v>1498000</v>
      </c>
      <c r="H44" s="265">
        <v>405000</v>
      </c>
      <c r="I44" s="265">
        <v>1093000</v>
      </c>
      <c r="J44" s="266">
        <v>1093000</v>
      </c>
      <c r="K44" s="656">
        <f>SUM(K45:K47)</f>
        <v>-513916.92</v>
      </c>
      <c r="L44" s="656">
        <f t="shared" ref="L44:N44" si="16">SUM(L45:L47)</f>
        <v>0</v>
      </c>
      <c r="M44" s="656">
        <f t="shared" si="16"/>
        <v>-513916.92</v>
      </c>
      <c r="N44" s="656">
        <f t="shared" si="16"/>
        <v>-513916.92</v>
      </c>
      <c r="O44" s="265">
        <f>SUM(O45:O47)</f>
        <v>984083.08000000007</v>
      </c>
      <c r="P44" s="265">
        <f t="shared" ref="P44:R44" si="17">SUM(P45:P47)</f>
        <v>405000</v>
      </c>
      <c r="Q44" s="265">
        <f t="shared" si="17"/>
        <v>579083.08000000007</v>
      </c>
      <c r="R44" s="266">
        <f t="shared" si="17"/>
        <v>579083.08000000007</v>
      </c>
      <c r="S44" s="99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</row>
    <row r="45" spans="1:49" s="112" customFormat="1" ht="28.9" customHeight="1" x14ac:dyDescent="0.25">
      <c r="A45" s="588" t="s">
        <v>379</v>
      </c>
      <c r="B45" s="586" t="s">
        <v>378</v>
      </c>
      <c r="C45" s="593" t="s">
        <v>90</v>
      </c>
      <c r="D45" s="594" t="s">
        <v>380</v>
      </c>
      <c r="E45" s="304" t="s">
        <v>303</v>
      </c>
      <c r="F45" s="224" t="s">
        <v>409</v>
      </c>
      <c r="G45" s="318">
        <v>569100</v>
      </c>
      <c r="H45" s="354">
        <v>0</v>
      </c>
      <c r="I45" s="319">
        <v>569100</v>
      </c>
      <c r="J45" s="372">
        <v>569100</v>
      </c>
      <c r="K45" s="658">
        <v>-513916.92</v>
      </c>
      <c r="L45" s="658"/>
      <c r="M45" s="658">
        <v>-513916.92</v>
      </c>
      <c r="N45" s="658">
        <v>-513916.92</v>
      </c>
      <c r="O45" s="267">
        <f t="shared" ref="O45:O47" si="18">SUM(G45+K45)</f>
        <v>55183.080000000016</v>
      </c>
      <c r="P45" s="267">
        <f t="shared" ref="P45:P47" si="19">SUM(H45+L45)</f>
        <v>0</v>
      </c>
      <c r="Q45" s="267">
        <f t="shared" ref="Q45:Q47" si="20">SUM(I45+M45)</f>
        <v>55183.080000000016</v>
      </c>
      <c r="R45" s="267">
        <f t="shared" ref="R45:R47" si="21">SUM(J45+N45)</f>
        <v>55183.080000000016</v>
      </c>
      <c r="S45" s="99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</row>
    <row r="46" spans="1:49" s="112" customFormat="1" ht="45" x14ac:dyDescent="0.25">
      <c r="A46" s="595" t="s">
        <v>148</v>
      </c>
      <c r="B46" s="591" t="s">
        <v>149</v>
      </c>
      <c r="C46" s="596" t="s">
        <v>94</v>
      </c>
      <c r="D46" s="597" t="s">
        <v>150</v>
      </c>
      <c r="E46" s="564" t="s">
        <v>438</v>
      </c>
      <c r="F46" s="359" t="s">
        <v>439</v>
      </c>
      <c r="G46" s="561">
        <v>405000</v>
      </c>
      <c r="H46" s="562">
        <v>405000</v>
      </c>
      <c r="I46" s="562">
        <v>0</v>
      </c>
      <c r="J46" s="563">
        <v>0</v>
      </c>
      <c r="K46" s="659"/>
      <c r="L46" s="659"/>
      <c r="M46" s="659"/>
      <c r="N46" s="659"/>
      <c r="O46" s="267">
        <f t="shared" ref="O46" si="22">SUM(G46+K46)</f>
        <v>405000</v>
      </c>
      <c r="P46" s="267">
        <f t="shared" ref="P46" si="23">SUM(H46+L46)</f>
        <v>405000</v>
      </c>
      <c r="Q46" s="267">
        <f t="shared" ref="Q46" si="24">SUM(I46+M46)</f>
        <v>0</v>
      </c>
      <c r="R46" s="267">
        <f t="shared" ref="R46" si="25">SUM(J46+N46)</f>
        <v>0</v>
      </c>
      <c r="S46" s="99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2"/>
      <c r="AV46" s="82"/>
      <c r="AW46" s="82"/>
    </row>
    <row r="47" spans="1:49" s="229" customFormat="1" ht="45.75" thickBot="1" x14ac:dyDescent="0.3">
      <c r="A47" s="598" t="s">
        <v>322</v>
      </c>
      <c r="B47" s="599" t="s">
        <v>231</v>
      </c>
      <c r="C47" s="599" t="s">
        <v>78</v>
      </c>
      <c r="D47" s="600" t="s">
        <v>232</v>
      </c>
      <c r="E47" s="304" t="s">
        <v>303</v>
      </c>
      <c r="F47" s="224" t="s">
        <v>409</v>
      </c>
      <c r="G47" s="362">
        <v>523900</v>
      </c>
      <c r="H47" s="363">
        <v>0</v>
      </c>
      <c r="I47" s="364">
        <v>523900</v>
      </c>
      <c r="J47" s="365">
        <v>523900</v>
      </c>
      <c r="K47" s="660"/>
      <c r="L47" s="660"/>
      <c r="M47" s="660"/>
      <c r="N47" s="660"/>
      <c r="O47" s="267">
        <f t="shared" si="18"/>
        <v>523900</v>
      </c>
      <c r="P47" s="267">
        <f t="shared" si="19"/>
        <v>0</v>
      </c>
      <c r="Q47" s="267">
        <f t="shared" si="20"/>
        <v>523900</v>
      </c>
      <c r="R47" s="267">
        <f t="shared" si="21"/>
        <v>523900</v>
      </c>
      <c r="S47" s="228"/>
    </row>
    <row r="48" spans="1:49" s="112" customFormat="1" ht="28.5" x14ac:dyDescent="0.2">
      <c r="A48" s="109" t="s">
        <v>159</v>
      </c>
      <c r="B48" s="110"/>
      <c r="C48" s="110"/>
      <c r="D48" s="361" t="s">
        <v>124</v>
      </c>
      <c r="E48" s="141"/>
      <c r="F48" s="141"/>
      <c r="G48" s="250">
        <v>2137123.5</v>
      </c>
      <c r="H48" s="250">
        <v>2137123.5</v>
      </c>
      <c r="I48" s="250">
        <v>0</v>
      </c>
      <c r="J48" s="251">
        <v>0</v>
      </c>
      <c r="K48" s="655"/>
      <c r="L48" s="655"/>
      <c r="M48" s="655"/>
      <c r="N48" s="655"/>
      <c r="O48" s="250">
        <f>SUM(O49)</f>
        <v>2144123.5</v>
      </c>
      <c r="P48" s="250">
        <f>SUM(P49)</f>
        <v>2144123.5</v>
      </c>
      <c r="Q48" s="250">
        <f>SUM(Q49)</f>
        <v>0</v>
      </c>
      <c r="R48" s="251">
        <f>SUM(R49)</f>
        <v>0</v>
      </c>
      <c r="S48" s="99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82"/>
      <c r="AK48" s="82"/>
      <c r="AL48" s="82"/>
      <c r="AM48" s="82"/>
      <c r="AN48" s="82"/>
      <c r="AO48" s="82"/>
      <c r="AP48" s="82"/>
      <c r="AQ48" s="82"/>
      <c r="AR48" s="82"/>
      <c r="AS48" s="82"/>
      <c r="AT48" s="82"/>
      <c r="AU48" s="82"/>
      <c r="AV48" s="82"/>
      <c r="AW48" s="82"/>
    </row>
    <row r="49" spans="1:49" s="112" customFormat="1" ht="28.5" x14ac:dyDescent="0.2">
      <c r="A49" s="40" t="s">
        <v>160</v>
      </c>
      <c r="B49" s="41"/>
      <c r="C49" s="41"/>
      <c r="D49" s="39" t="s">
        <v>125</v>
      </c>
      <c r="E49" s="142"/>
      <c r="F49" s="142"/>
      <c r="G49" s="252">
        <v>2161123.5</v>
      </c>
      <c r="H49" s="252">
        <v>2161123.5</v>
      </c>
      <c r="I49" s="252">
        <v>0</v>
      </c>
      <c r="J49" s="253">
        <v>0</v>
      </c>
      <c r="K49" s="254">
        <f t="shared" ref="K49:N49" si="26">SUM(K50:K62)</f>
        <v>-17000</v>
      </c>
      <c r="L49" s="254">
        <f t="shared" si="26"/>
        <v>-17000</v>
      </c>
      <c r="M49" s="254">
        <f t="shared" si="26"/>
        <v>0</v>
      </c>
      <c r="N49" s="254">
        <f t="shared" si="26"/>
        <v>0</v>
      </c>
      <c r="O49" s="252">
        <f>SUM(O50:O62)</f>
        <v>2144123.5</v>
      </c>
      <c r="P49" s="252">
        <f>SUM(P51:P62)</f>
        <v>2144123.5</v>
      </c>
      <c r="Q49" s="252">
        <f>SUM(Q50:Q62)</f>
        <v>0</v>
      </c>
      <c r="R49" s="253">
        <f>SUM(R50:R62)</f>
        <v>0</v>
      </c>
      <c r="S49" s="99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2"/>
      <c r="AV49" s="82"/>
      <c r="AW49" s="82"/>
    </row>
    <row r="50" spans="1:49" s="102" customFormat="1" ht="45" hidden="1" x14ac:dyDescent="0.25">
      <c r="A50" s="133" t="s">
        <v>0</v>
      </c>
      <c r="B50" s="134" t="s">
        <v>138</v>
      </c>
      <c r="C50" s="136">
        <v>1030</v>
      </c>
      <c r="D50" s="132" t="s">
        <v>1</v>
      </c>
      <c r="E50" s="188" t="s">
        <v>56</v>
      </c>
      <c r="F50" s="189" t="s">
        <v>302</v>
      </c>
      <c r="G50" s="267">
        <v>0</v>
      </c>
      <c r="H50" s="244"/>
      <c r="I50" s="255"/>
      <c r="J50" s="256"/>
      <c r="K50" s="661"/>
      <c r="L50" s="661"/>
      <c r="M50" s="661"/>
      <c r="N50" s="661"/>
      <c r="O50" s="267">
        <f t="shared" si="15"/>
        <v>0</v>
      </c>
      <c r="P50" s="244"/>
      <c r="Q50" s="255"/>
      <c r="R50" s="256"/>
      <c r="S50" s="127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</row>
    <row r="51" spans="1:49" s="102" customFormat="1" ht="30" x14ac:dyDescent="0.25">
      <c r="A51" s="133" t="s">
        <v>2</v>
      </c>
      <c r="B51" s="134" t="s">
        <v>3</v>
      </c>
      <c r="C51" s="136" t="s">
        <v>96</v>
      </c>
      <c r="D51" s="43" t="s">
        <v>270</v>
      </c>
      <c r="E51" s="223" t="s">
        <v>410</v>
      </c>
      <c r="F51" s="198" t="s">
        <v>411</v>
      </c>
      <c r="G51" s="267">
        <v>65000</v>
      </c>
      <c r="H51" s="244">
        <v>65000</v>
      </c>
      <c r="I51" s="255">
        <v>0</v>
      </c>
      <c r="J51" s="256">
        <v>0</v>
      </c>
      <c r="K51" s="198">
        <v>-3000</v>
      </c>
      <c r="L51" s="198">
        <v>-3000</v>
      </c>
      <c r="M51" s="198"/>
      <c r="N51" s="198"/>
      <c r="O51" s="267">
        <f t="shared" ref="O51:O62" si="27">SUM(G51+K51)</f>
        <v>62000</v>
      </c>
      <c r="P51" s="267">
        <f t="shared" ref="P51:P62" si="28">SUM(H51+L51)</f>
        <v>62000</v>
      </c>
      <c r="Q51" s="267">
        <f t="shared" ref="Q51:Q62" si="29">SUM(I51+M51)</f>
        <v>0</v>
      </c>
      <c r="R51" s="267">
        <f t="shared" ref="R51:R62" si="30">SUM(J51+N51)</f>
        <v>0</v>
      </c>
      <c r="S51" s="127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</row>
    <row r="52" spans="1:49" s="102" customFormat="1" ht="30" x14ac:dyDescent="0.25">
      <c r="A52" s="133" t="s">
        <v>4</v>
      </c>
      <c r="B52" s="134" t="s">
        <v>139</v>
      </c>
      <c r="C52" s="136" t="s">
        <v>96</v>
      </c>
      <c r="D52" s="43" t="s">
        <v>83</v>
      </c>
      <c r="E52" s="223" t="s">
        <v>410</v>
      </c>
      <c r="F52" s="198" t="s">
        <v>412</v>
      </c>
      <c r="G52" s="267">
        <v>575560</v>
      </c>
      <c r="H52" s="244">
        <v>575560</v>
      </c>
      <c r="I52" s="255">
        <v>0</v>
      </c>
      <c r="J52" s="256">
        <v>0</v>
      </c>
      <c r="K52" s="198"/>
      <c r="L52" s="198"/>
      <c r="M52" s="198"/>
      <c r="N52" s="198"/>
      <c r="O52" s="267">
        <f t="shared" si="27"/>
        <v>575560</v>
      </c>
      <c r="P52" s="267">
        <f t="shared" si="28"/>
        <v>575560</v>
      </c>
      <c r="Q52" s="267">
        <f t="shared" si="29"/>
        <v>0</v>
      </c>
      <c r="R52" s="267">
        <f t="shared" si="30"/>
        <v>0</v>
      </c>
      <c r="S52" s="127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</row>
    <row r="53" spans="1:49" s="102" customFormat="1" ht="30" x14ac:dyDescent="0.25">
      <c r="A53" s="133" t="s">
        <v>0</v>
      </c>
      <c r="B53" s="134" t="s">
        <v>138</v>
      </c>
      <c r="C53" s="136">
        <v>1030</v>
      </c>
      <c r="D53" s="132" t="s">
        <v>1</v>
      </c>
      <c r="E53" s="223" t="s">
        <v>290</v>
      </c>
      <c r="F53" s="198" t="s">
        <v>306</v>
      </c>
      <c r="G53" s="267">
        <v>41735</v>
      </c>
      <c r="H53" s="244">
        <v>41735</v>
      </c>
      <c r="I53" s="255">
        <v>0</v>
      </c>
      <c r="J53" s="256">
        <v>0</v>
      </c>
      <c r="K53" s="198"/>
      <c r="L53" s="198"/>
      <c r="M53" s="198"/>
      <c r="N53" s="198"/>
      <c r="O53" s="267">
        <f t="shared" si="27"/>
        <v>41735</v>
      </c>
      <c r="P53" s="267">
        <f t="shared" si="28"/>
        <v>41735</v>
      </c>
      <c r="Q53" s="267">
        <f t="shared" si="29"/>
        <v>0</v>
      </c>
      <c r="R53" s="267">
        <f t="shared" si="30"/>
        <v>0</v>
      </c>
      <c r="S53" s="127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</row>
    <row r="54" spans="1:49" ht="30" x14ac:dyDescent="0.25">
      <c r="A54" s="133" t="s">
        <v>188</v>
      </c>
      <c r="B54" s="134" t="s">
        <v>189</v>
      </c>
      <c r="C54" s="134" t="s">
        <v>97</v>
      </c>
      <c r="D54" s="135" t="s">
        <v>190</v>
      </c>
      <c r="E54" s="223" t="s">
        <v>290</v>
      </c>
      <c r="F54" s="198" t="s">
        <v>306</v>
      </c>
      <c r="G54" s="267">
        <v>1276652</v>
      </c>
      <c r="H54" s="244">
        <v>1276652</v>
      </c>
      <c r="I54" s="244">
        <v>0</v>
      </c>
      <c r="J54" s="268">
        <v>0</v>
      </c>
      <c r="K54" s="198">
        <v>9000</v>
      </c>
      <c r="L54" s="198">
        <v>9000</v>
      </c>
      <c r="M54" s="198"/>
      <c r="N54" s="198"/>
      <c r="O54" s="267">
        <f t="shared" si="27"/>
        <v>1285652</v>
      </c>
      <c r="P54" s="267">
        <f t="shared" si="28"/>
        <v>1285652</v>
      </c>
      <c r="Q54" s="267">
        <f t="shared" si="29"/>
        <v>0</v>
      </c>
      <c r="R54" s="267">
        <f t="shared" si="30"/>
        <v>0</v>
      </c>
      <c r="S54" s="127"/>
    </row>
    <row r="55" spans="1:49" s="102" customFormat="1" ht="30" x14ac:dyDescent="0.25">
      <c r="A55" s="133" t="s">
        <v>8</v>
      </c>
      <c r="B55" s="134" t="s">
        <v>7</v>
      </c>
      <c r="C55" s="136" t="s">
        <v>88</v>
      </c>
      <c r="D55" s="43" t="s">
        <v>140</v>
      </c>
      <c r="E55" s="223" t="s">
        <v>290</v>
      </c>
      <c r="F55" s="198" t="s">
        <v>306</v>
      </c>
      <c r="G55" s="267">
        <v>3100</v>
      </c>
      <c r="H55" s="270">
        <v>3100</v>
      </c>
      <c r="I55" s="255">
        <v>0</v>
      </c>
      <c r="J55" s="256">
        <v>0</v>
      </c>
      <c r="K55" s="198"/>
      <c r="L55" s="198"/>
      <c r="M55" s="198"/>
      <c r="N55" s="198"/>
      <c r="O55" s="267">
        <f t="shared" si="27"/>
        <v>3100</v>
      </c>
      <c r="P55" s="267">
        <f t="shared" si="28"/>
        <v>3100</v>
      </c>
      <c r="Q55" s="267">
        <f t="shared" si="29"/>
        <v>0</v>
      </c>
      <c r="R55" s="267">
        <f t="shared" si="30"/>
        <v>0</v>
      </c>
      <c r="S55" s="127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</row>
    <row r="56" spans="1:49" s="102" customFormat="1" ht="30" x14ac:dyDescent="0.25">
      <c r="A56" s="133" t="s">
        <v>9</v>
      </c>
      <c r="B56" s="134" t="s">
        <v>10</v>
      </c>
      <c r="C56" s="136" t="s">
        <v>88</v>
      </c>
      <c r="D56" s="43" t="s">
        <v>141</v>
      </c>
      <c r="E56" s="223" t="s">
        <v>290</v>
      </c>
      <c r="F56" s="198" t="s">
        <v>306</v>
      </c>
      <c r="G56" s="267">
        <v>10400</v>
      </c>
      <c r="H56" s="270">
        <v>10400</v>
      </c>
      <c r="I56" s="255">
        <v>0</v>
      </c>
      <c r="J56" s="256">
        <v>0</v>
      </c>
      <c r="K56" s="198"/>
      <c r="L56" s="198"/>
      <c r="M56" s="198"/>
      <c r="N56" s="198"/>
      <c r="O56" s="267">
        <f t="shared" si="27"/>
        <v>10400</v>
      </c>
      <c r="P56" s="267">
        <f t="shared" si="28"/>
        <v>10400</v>
      </c>
      <c r="Q56" s="267">
        <f t="shared" si="29"/>
        <v>0</v>
      </c>
      <c r="R56" s="267">
        <f t="shared" si="30"/>
        <v>0</v>
      </c>
      <c r="S56" s="127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</row>
    <row r="57" spans="1:49" s="102" customFormat="1" ht="30" hidden="1" x14ac:dyDescent="0.25">
      <c r="A57" s="133" t="s">
        <v>12</v>
      </c>
      <c r="B57" s="134" t="s">
        <v>145</v>
      </c>
      <c r="C57" s="136" t="s">
        <v>98</v>
      </c>
      <c r="D57" s="129" t="s">
        <v>180</v>
      </c>
      <c r="E57" s="223" t="s">
        <v>290</v>
      </c>
      <c r="F57" s="198" t="s">
        <v>301</v>
      </c>
      <c r="G57" s="267">
        <v>0</v>
      </c>
      <c r="H57" s="270">
        <v>0</v>
      </c>
      <c r="I57" s="255">
        <v>0</v>
      </c>
      <c r="J57" s="256">
        <v>0</v>
      </c>
      <c r="K57" s="198"/>
      <c r="L57" s="198"/>
      <c r="M57" s="198"/>
      <c r="N57" s="198"/>
      <c r="O57" s="267">
        <f t="shared" si="27"/>
        <v>0</v>
      </c>
      <c r="P57" s="267">
        <f t="shared" si="28"/>
        <v>0</v>
      </c>
      <c r="Q57" s="267">
        <f t="shared" si="29"/>
        <v>0</v>
      </c>
      <c r="R57" s="267">
        <f t="shared" si="30"/>
        <v>0</v>
      </c>
      <c r="S57" s="127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</row>
    <row r="58" spans="1:49" ht="60" x14ac:dyDescent="0.25">
      <c r="A58" s="133" t="s">
        <v>13</v>
      </c>
      <c r="B58" s="134" t="s">
        <v>57</v>
      </c>
      <c r="C58" s="134" t="s">
        <v>77</v>
      </c>
      <c r="D58" s="132" t="s">
        <v>185</v>
      </c>
      <c r="E58" s="223" t="s">
        <v>290</v>
      </c>
      <c r="F58" s="198" t="s">
        <v>306</v>
      </c>
      <c r="G58" s="267">
        <v>12000</v>
      </c>
      <c r="H58" s="244">
        <v>12000</v>
      </c>
      <c r="I58" s="255">
        <v>0</v>
      </c>
      <c r="J58" s="256">
        <v>0</v>
      </c>
      <c r="K58" s="198"/>
      <c r="L58" s="198"/>
      <c r="M58" s="198"/>
      <c r="N58" s="198"/>
      <c r="O58" s="267">
        <f t="shared" si="27"/>
        <v>12000</v>
      </c>
      <c r="P58" s="267">
        <f t="shared" si="28"/>
        <v>12000</v>
      </c>
      <c r="Q58" s="267">
        <f t="shared" si="29"/>
        <v>0</v>
      </c>
      <c r="R58" s="267">
        <f t="shared" si="30"/>
        <v>0</v>
      </c>
      <c r="S58" s="127"/>
    </row>
    <row r="59" spans="1:49" ht="60" x14ac:dyDescent="0.25">
      <c r="A59" s="133" t="s">
        <v>493</v>
      </c>
      <c r="B59" s="134" t="s">
        <v>494</v>
      </c>
      <c r="C59" s="134" t="s">
        <v>95</v>
      </c>
      <c r="D59" s="438" t="s">
        <v>495</v>
      </c>
      <c r="E59" s="223" t="s">
        <v>504</v>
      </c>
      <c r="F59" s="198" t="s">
        <v>505</v>
      </c>
      <c r="G59" s="267">
        <v>24000</v>
      </c>
      <c r="H59" s="244">
        <v>24000</v>
      </c>
      <c r="I59" s="255"/>
      <c r="J59" s="256"/>
      <c r="K59" s="198">
        <v>-23000</v>
      </c>
      <c r="L59" s="198">
        <v>-23000</v>
      </c>
      <c r="M59" s="198"/>
      <c r="N59" s="198"/>
      <c r="O59" s="267">
        <f t="shared" si="27"/>
        <v>1000</v>
      </c>
      <c r="P59" s="267">
        <f t="shared" si="28"/>
        <v>1000</v>
      </c>
      <c r="Q59" s="267">
        <f t="shared" ref="Q59" si="31">SUM(I59+M59)</f>
        <v>0</v>
      </c>
      <c r="R59" s="267">
        <f t="shared" ref="R59" si="32">SUM(J59+N59)</f>
        <v>0</v>
      </c>
      <c r="S59" s="127"/>
    </row>
    <row r="60" spans="1:49" s="102" customFormat="1" ht="45" x14ac:dyDescent="0.25">
      <c r="A60" s="133" t="s">
        <v>186</v>
      </c>
      <c r="B60" s="134" t="s">
        <v>187</v>
      </c>
      <c r="C60" s="134" t="s">
        <v>95</v>
      </c>
      <c r="D60" s="132" t="s">
        <v>210</v>
      </c>
      <c r="E60" s="223" t="s">
        <v>290</v>
      </c>
      <c r="F60" s="198" t="s">
        <v>306</v>
      </c>
      <c r="G60" s="267">
        <v>64600</v>
      </c>
      <c r="H60" s="244">
        <v>64600</v>
      </c>
      <c r="I60" s="255">
        <v>0</v>
      </c>
      <c r="J60" s="256">
        <v>0</v>
      </c>
      <c r="K60" s="198"/>
      <c r="L60" s="198"/>
      <c r="M60" s="198"/>
      <c r="N60" s="198"/>
      <c r="O60" s="267">
        <f t="shared" si="27"/>
        <v>64600</v>
      </c>
      <c r="P60" s="267">
        <f t="shared" si="28"/>
        <v>64600</v>
      </c>
      <c r="Q60" s="267">
        <f t="shared" si="29"/>
        <v>0</v>
      </c>
      <c r="R60" s="267">
        <f t="shared" si="30"/>
        <v>0</v>
      </c>
      <c r="S60" s="127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</row>
    <row r="61" spans="1:49" ht="45" hidden="1" x14ac:dyDescent="0.25">
      <c r="A61" s="601" t="s">
        <v>271</v>
      </c>
      <c r="B61" s="602" t="s">
        <v>15</v>
      </c>
      <c r="C61" s="603" t="s">
        <v>173</v>
      </c>
      <c r="D61" s="604" t="s">
        <v>172</v>
      </c>
      <c r="E61" s="223" t="s">
        <v>303</v>
      </c>
      <c r="F61" s="224" t="s">
        <v>304</v>
      </c>
      <c r="G61" s="267">
        <v>0</v>
      </c>
      <c r="H61" s="260">
        <v>0</v>
      </c>
      <c r="I61" s="261">
        <v>0</v>
      </c>
      <c r="J61" s="258">
        <v>0</v>
      </c>
      <c r="K61" s="224"/>
      <c r="L61" s="224"/>
      <c r="M61" s="224"/>
      <c r="N61" s="224"/>
      <c r="O61" s="267">
        <f t="shared" si="27"/>
        <v>0</v>
      </c>
      <c r="P61" s="267">
        <f t="shared" si="28"/>
        <v>0</v>
      </c>
      <c r="Q61" s="267">
        <f t="shared" si="29"/>
        <v>0</v>
      </c>
      <c r="R61" s="267">
        <f t="shared" si="30"/>
        <v>0</v>
      </c>
      <c r="S61" s="127"/>
    </row>
    <row r="62" spans="1:49" ht="45.75" thickBot="1" x14ac:dyDescent="0.3">
      <c r="A62" s="148" t="s">
        <v>202</v>
      </c>
      <c r="B62" s="149" t="s">
        <v>107</v>
      </c>
      <c r="C62" s="149" t="s">
        <v>89</v>
      </c>
      <c r="D62" s="138" t="s">
        <v>198</v>
      </c>
      <c r="E62" s="43" t="s">
        <v>319</v>
      </c>
      <c r="F62" s="43" t="s">
        <v>320</v>
      </c>
      <c r="G62" s="246">
        <v>88076.5</v>
      </c>
      <c r="H62" s="247">
        <v>88076.5</v>
      </c>
      <c r="I62" s="247">
        <v>0</v>
      </c>
      <c r="J62" s="271">
        <v>0</v>
      </c>
      <c r="K62" s="369"/>
      <c r="L62" s="369"/>
      <c r="M62" s="369"/>
      <c r="N62" s="369"/>
      <c r="O62" s="267">
        <f t="shared" si="27"/>
        <v>88076.5</v>
      </c>
      <c r="P62" s="267">
        <f t="shared" si="28"/>
        <v>88076.5</v>
      </c>
      <c r="Q62" s="267">
        <f t="shared" si="29"/>
        <v>0</v>
      </c>
      <c r="R62" s="267">
        <f t="shared" si="30"/>
        <v>0</v>
      </c>
      <c r="S62" s="127"/>
    </row>
    <row r="63" spans="1:49" s="112" customFormat="1" ht="28.5" x14ac:dyDescent="0.2">
      <c r="A63" s="195" t="s">
        <v>161</v>
      </c>
      <c r="B63" s="196"/>
      <c r="C63" s="196"/>
      <c r="D63" s="36" t="s">
        <v>58</v>
      </c>
      <c r="E63" s="197"/>
      <c r="F63" s="197"/>
      <c r="G63" s="262">
        <v>17537720.199999999</v>
      </c>
      <c r="H63" s="262">
        <v>11527907</v>
      </c>
      <c r="I63" s="262">
        <v>5669773.1999999993</v>
      </c>
      <c r="J63" s="269">
        <v>3953191.26</v>
      </c>
      <c r="K63" s="657">
        <f>SUM(K66:K78)</f>
        <v>32000</v>
      </c>
      <c r="L63" s="657">
        <f t="shared" ref="L63:N63" si="33">SUM(L66:L78)</f>
        <v>0</v>
      </c>
      <c r="M63" s="657">
        <f t="shared" si="33"/>
        <v>32000</v>
      </c>
      <c r="N63" s="657">
        <f t="shared" si="33"/>
        <v>0</v>
      </c>
      <c r="O63" s="262">
        <f>SUM(O64)</f>
        <v>17569720.199999999</v>
      </c>
      <c r="P63" s="262">
        <f>SUM(P64)</f>
        <v>11867947</v>
      </c>
      <c r="Q63" s="262">
        <f>SUM(Q64)</f>
        <v>5701773.1999999993</v>
      </c>
      <c r="R63" s="269">
        <f>SUM(R64)</f>
        <v>3953191.26</v>
      </c>
      <c r="S63" s="99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82"/>
      <c r="AL63" s="82"/>
      <c r="AM63" s="82"/>
      <c r="AN63" s="82"/>
      <c r="AO63" s="82"/>
      <c r="AP63" s="82"/>
      <c r="AQ63" s="82"/>
      <c r="AR63" s="82"/>
      <c r="AS63" s="82"/>
      <c r="AT63" s="82"/>
      <c r="AU63" s="82"/>
      <c r="AV63" s="82"/>
      <c r="AW63" s="82"/>
    </row>
    <row r="64" spans="1:49" s="112" customFormat="1" ht="28.5" x14ac:dyDescent="0.2">
      <c r="A64" s="40" t="s">
        <v>162</v>
      </c>
      <c r="B64" s="41"/>
      <c r="C64" s="41"/>
      <c r="D64" s="39" t="s">
        <v>58</v>
      </c>
      <c r="E64" s="142"/>
      <c r="F64" s="142"/>
      <c r="G64" s="252">
        <v>17537720.199999999</v>
      </c>
      <c r="H64" s="252">
        <v>11867947</v>
      </c>
      <c r="I64" s="252">
        <v>5669773.1999999993</v>
      </c>
      <c r="J64" s="252">
        <v>3953191.26</v>
      </c>
      <c r="K64" s="656">
        <f>SUM(K66:K78)</f>
        <v>32000</v>
      </c>
      <c r="L64" s="656">
        <f t="shared" ref="L64:N64" si="34">SUM(L66:L78)</f>
        <v>0</v>
      </c>
      <c r="M64" s="656">
        <f t="shared" si="34"/>
        <v>32000</v>
      </c>
      <c r="N64" s="656">
        <f t="shared" si="34"/>
        <v>0</v>
      </c>
      <c r="O64" s="252">
        <f>SUM(O65:O78)</f>
        <v>17569720.199999999</v>
      </c>
      <c r="P64" s="252">
        <f>SUM(P66:P78)</f>
        <v>11867947</v>
      </c>
      <c r="Q64" s="252">
        <f t="shared" ref="Q64:R64" si="35">SUM(Q65:Q78)</f>
        <v>5701773.1999999993</v>
      </c>
      <c r="R64" s="252">
        <f t="shared" si="35"/>
        <v>3953191.26</v>
      </c>
      <c r="S64" s="99"/>
      <c r="T64" s="82"/>
      <c r="U64" s="82"/>
      <c r="V64" s="82"/>
      <c r="W64" s="82"/>
      <c r="X64" s="82"/>
      <c r="Y64" s="82"/>
      <c r="Z64" s="82"/>
      <c r="AA64" s="82"/>
      <c r="AB64" s="82"/>
      <c r="AC64" s="82"/>
      <c r="AD64" s="82"/>
      <c r="AE64" s="82"/>
      <c r="AF64" s="82"/>
      <c r="AG64" s="82"/>
      <c r="AH64" s="82"/>
      <c r="AI64" s="82"/>
      <c r="AJ64" s="82"/>
      <c r="AK64" s="82"/>
      <c r="AL64" s="82"/>
      <c r="AM64" s="82"/>
      <c r="AN64" s="82"/>
      <c r="AO64" s="82"/>
      <c r="AP64" s="82"/>
      <c r="AQ64" s="82"/>
      <c r="AR64" s="82"/>
      <c r="AS64" s="82"/>
      <c r="AT64" s="82"/>
      <c r="AU64" s="82"/>
      <c r="AV64" s="82"/>
      <c r="AW64" s="82"/>
    </row>
    <row r="65" spans="1:49" s="112" customFormat="1" ht="45" hidden="1" x14ac:dyDescent="0.25">
      <c r="A65" s="130" t="s">
        <v>30</v>
      </c>
      <c r="B65" s="131" t="s">
        <v>167</v>
      </c>
      <c r="C65" s="131" t="s">
        <v>76</v>
      </c>
      <c r="D65" s="605" t="s">
        <v>337</v>
      </c>
      <c r="E65" s="304" t="s">
        <v>303</v>
      </c>
      <c r="F65" s="352" t="s">
        <v>381</v>
      </c>
      <c r="G65" s="318">
        <v>0</v>
      </c>
      <c r="H65" s="350"/>
      <c r="I65" s="318"/>
      <c r="J65" s="373"/>
      <c r="K65" s="224"/>
      <c r="L65" s="224"/>
      <c r="M65" s="224"/>
      <c r="N65" s="224"/>
      <c r="O65" s="318">
        <f t="shared" si="15"/>
        <v>0</v>
      </c>
      <c r="P65" s="350"/>
      <c r="Q65" s="318"/>
      <c r="R65" s="373"/>
      <c r="S65" s="99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  <c r="AJ65" s="82"/>
      <c r="AK65" s="82"/>
      <c r="AL65" s="82"/>
      <c r="AM65" s="82"/>
      <c r="AN65" s="82"/>
      <c r="AO65" s="82"/>
      <c r="AP65" s="82"/>
      <c r="AQ65" s="82"/>
      <c r="AR65" s="82"/>
      <c r="AS65" s="82"/>
      <c r="AT65" s="82"/>
      <c r="AU65" s="82"/>
      <c r="AV65" s="82"/>
      <c r="AW65" s="82"/>
    </row>
    <row r="66" spans="1:49" ht="45" x14ac:dyDescent="0.25">
      <c r="A66" s="133" t="s">
        <v>31</v>
      </c>
      <c r="B66" s="131" t="s">
        <v>32</v>
      </c>
      <c r="C66" s="131" t="s">
        <v>101</v>
      </c>
      <c r="D66" s="351" t="s">
        <v>33</v>
      </c>
      <c r="E66" s="304" t="s">
        <v>303</v>
      </c>
      <c r="F66" s="352" t="s">
        <v>304</v>
      </c>
      <c r="G66" s="318">
        <v>8190907</v>
      </c>
      <c r="H66" s="319">
        <v>8190907</v>
      </c>
      <c r="I66" s="320">
        <v>0</v>
      </c>
      <c r="J66" s="353">
        <v>0</v>
      </c>
      <c r="K66" s="224">
        <v>108300</v>
      </c>
      <c r="L66" s="224">
        <v>108300</v>
      </c>
      <c r="M66" s="224"/>
      <c r="N66" s="224"/>
      <c r="O66" s="267">
        <f t="shared" ref="O66:O76" si="36">SUM(G66+K66)</f>
        <v>8299207</v>
      </c>
      <c r="P66" s="267">
        <f t="shared" ref="P66:P78" si="37">SUM(H66+L66)</f>
        <v>8299207</v>
      </c>
      <c r="Q66" s="267">
        <f t="shared" ref="Q66:Q78" si="38">SUM(I66+M66)</f>
        <v>0</v>
      </c>
      <c r="R66" s="267">
        <f t="shared" ref="R66:R78" si="39">SUM(J66+N66)</f>
        <v>0</v>
      </c>
      <c r="S66" s="127"/>
    </row>
    <row r="67" spans="1:49" ht="39" x14ac:dyDescent="0.25">
      <c r="A67" s="159" t="s">
        <v>474</v>
      </c>
      <c r="B67" s="160" t="s">
        <v>475</v>
      </c>
      <c r="C67" s="632" t="s">
        <v>101</v>
      </c>
      <c r="D67" s="445" t="s">
        <v>476</v>
      </c>
      <c r="E67" s="304" t="s">
        <v>477</v>
      </c>
      <c r="F67" s="352" t="s">
        <v>478</v>
      </c>
      <c r="G67" s="318">
        <v>340040</v>
      </c>
      <c r="H67" s="319">
        <v>340040</v>
      </c>
      <c r="I67" s="320">
        <v>0</v>
      </c>
      <c r="J67" s="353">
        <v>0</v>
      </c>
      <c r="K67" s="224">
        <v>8000</v>
      </c>
      <c r="L67" s="224">
        <v>8000</v>
      </c>
      <c r="M67" s="224"/>
      <c r="N67" s="224"/>
      <c r="O67" s="267">
        <v>348040</v>
      </c>
      <c r="P67" s="267">
        <v>348040</v>
      </c>
      <c r="Q67" s="267">
        <f t="shared" ref="Q67" si="40">SUM(I67+M67)</f>
        <v>0</v>
      </c>
      <c r="R67" s="267">
        <f t="shared" ref="R67" si="41">SUM(J67+N67)</f>
        <v>0</v>
      </c>
      <c r="S67" s="127"/>
    </row>
    <row r="68" spans="1:49" ht="45" x14ac:dyDescent="0.25">
      <c r="A68" s="133" t="s">
        <v>235</v>
      </c>
      <c r="B68" s="581" t="s">
        <v>236</v>
      </c>
      <c r="C68" s="134" t="s">
        <v>100</v>
      </c>
      <c r="D68" s="606" t="s">
        <v>462</v>
      </c>
      <c r="E68" s="223" t="s">
        <v>303</v>
      </c>
      <c r="F68" s="224" t="s">
        <v>381</v>
      </c>
      <c r="G68" s="318">
        <v>1100000</v>
      </c>
      <c r="H68" s="319"/>
      <c r="I68" s="320">
        <v>1100000</v>
      </c>
      <c r="J68" s="353">
        <v>1100000</v>
      </c>
      <c r="K68" s="224"/>
      <c r="L68" s="224"/>
      <c r="M68" s="224"/>
      <c r="N68" s="224"/>
      <c r="O68" s="267">
        <f t="shared" si="36"/>
        <v>1100000</v>
      </c>
      <c r="P68" s="267"/>
      <c r="Q68" s="267">
        <f t="shared" si="38"/>
        <v>1100000</v>
      </c>
      <c r="R68" s="267">
        <f t="shared" si="39"/>
        <v>1100000</v>
      </c>
      <c r="S68" s="127"/>
    </row>
    <row r="69" spans="1:49" ht="45" x14ac:dyDescent="0.25">
      <c r="A69" s="133" t="s">
        <v>175</v>
      </c>
      <c r="B69" s="134" t="s">
        <v>176</v>
      </c>
      <c r="C69" s="134" t="s">
        <v>90</v>
      </c>
      <c r="D69" s="43" t="s">
        <v>177</v>
      </c>
      <c r="E69" s="223" t="s">
        <v>303</v>
      </c>
      <c r="F69" s="224" t="s">
        <v>304</v>
      </c>
      <c r="G69" s="267">
        <v>1199400</v>
      </c>
      <c r="H69" s="244">
        <v>0</v>
      </c>
      <c r="I69" s="267">
        <v>1199400</v>
      </c>
      <c r="J69" s="267">
        <v>1199400</v>
      </c>
      <c r="K69" s="224"/>
      <c r="L69" s="224"/>
      <c r="M69" s="662"/>
      <c r="N69" s="662"/>
      <c r="O69" s="267">
        <f t="shared" si="36"/>
        <v>1199400</v>
      </c>
      <c r="P69" s="267">
        <f t="shared" si="37"/>
        <v>0</v>
      </c>
      <c r="Q69" s="267">
        <f t="shared" si="38"/>
        <v>1199400</v>
      </c>
      <c r="R69" s="267">
        <f t="shared" si="39"/>
        <v>1199400</v>
      </c>
      <c r="S69" s="127"/>
    </row>
    <row r="70" spans="1:49" s="94" customFormat="1" ht="45" x14ac:dyDescent="0.25">
      <c r="A70" s="133" t="s">
        <v>194</v>
      </c>
      <c r="B70" s="134" t="s">
        <v>193</v>
      </c>
      <c r="C70" s="134" t="s">
        <v>102</v>
      </c>
      <c r="D70" s="607" t="s">
        <v>195</v>
      </c>
      <c r="E70" s="223" t="s">
        <v>303</v>
      </c>
      <c r="F70" s="224" t="s">
        <v>304</v>
      </c>
      <c r="G70" s="267">
        <v>4913056.54</v>
      </c>
      <c r="H70" s="244">
        <v>3325000</v>
      </c>
      <c r="I70" s="255">
        <v>1588056.5399999998</v>
      </c>
      <c r="J70" s="257">
        <v>1520991.26</v>
      </c>
      <c r="K70" s="224">
        <v>-116300</v>
      </c>
      <c r="L70" s="224">
        <v>-116300</v>
      </c>
      <c r="M70" s="224"/>
      <c r="N70" s="224"/>
      <c r="O70" s="267">
        <f t="shared" si="36"/>
        <v>4796756.54</v>
      </c>
      <c r="P70" s="267">
        <f t="shared" si="37"/>
        <v>3208700</v>
      </c>
      <c r="Q70" s="267">
        <f t="shared" si="38"/>
        <v>1588056.5399999998</v>
      </c>
      <c r="R70" s="267">
        <f t="shared" si="39"/>
        <v>1520991.26</v>
      </c>
      <c r="S70" s="127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5"/>
      <c r="AR70" s="55"/>
      <c r="AS70" s="55"/>
      <c r="AT70" s="55"/>
      <c r="AU70" s="55"/>
      <c r="AV70" s="55"/>
      <c r="AW70" s="55"/>
    </row>
    <row r="71" spans="1:49" s="94" customFormat="1" ht="45" x14ac:dyDescent="0.25">
      <c r="A71" s="133" t="s">
        <v>426</v>
      </c>
      <c r="B71" s="134" t="s">
        <v>427</v>
      </c>
      <c r="C71" s="608" t="s">
        <v>78</v>
      </c>
      <c r="D71" s="609" t="s">
        <v>428</v>
      </c>
      <c r="E71" s="223" t="s">
        <v>303</v>
      </c>
      <c r="F71" s="224" t="s">
        <v>304</v>
      </c>
      <c r="G71" s="267">
        <v>132800</v>
      </c>
      <c r="H71" s="244">
        <v>0</v>
      </c>
      <c r="I71" s="255">
        <v>132800</v>
      </c>
      <c r="J71" s="257">
        <v>132800</v>
      </c>
      <c r="K71" s="224"/>
      <c r="L71" s="224"/>
      <c r="M71" s="224"/>
      <c r="N71" s="224"/>
      <c r="O71" s="267">
        <f t="shared" si="36"/>
        <v>132800</v>
      </c>
      <c r="P71" s="267">
        <f t="shared" si="37"/>
        <v>0</v>
      </c>
      <c r="Q71" s="267">
        <f t="shared" si="38"/>
        <v>132800</v>
      </c>
      <c r="R71" s="267">
        <f t="shared" si="39"/>
        <v>132800</v>
      </c>
      <c r="S71" s="127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55"/>
      <c r="AV71" s="55"/>
      <c r="AW71" s="55"/>
    </row>
    <row r="72" spans="1:49" s="94" customFormat="1" ht="45" x14ac:dyDescent="0.25">
      <c r="A72" s="610" t="s">
        <v>441</v>
      </c>
      <c r="B72" s="591" t="s">
        <v>440</v>
      </c>
      <c r="C72" s="596" t="s">
        <v>445</v>
      </c>
      <c r="D72" s="611" t="s">
        <v>446</v>
      </c>
      <c r="E72" s="304" t="s">
        <v>303</v>
      </c>
      <c r="F72" s="352" t="s">
        <v>304</v>
      </c>
      <c r="G72" s="318">
        <v>100000</v>
      </c>
      <c r="H72" s="319">
        <v>0</v>
      </c>
      <c r="I72" s="320">
        <v>100000</v>
      </c>
      <c r="J72" s="257">
        <v>0</v>
      </c>
      <c r="K72" s="224">
        <f t="shared" ref="K72:K78" si="42">SUM(L72:M72)</f>
        <v>42000</v>
      </c>
      <c r="L72" s="224"/>
      <c r="M72" s="224">
        <v>42000</v>
      </c>
      <c r="N72" s="224"/>
      <c r="O72" s="267">
        <f t="shared" si="36"/>
        <v>142000</v>
      </c>
      <c r="P72" s="267">
        <f t="shared" si="37"/>
        <v>0</v>
      </c>
      <c r="Q72" s="267">
        <f t="shared" si="38"/>
        <v>142000</v>
      </c>
      <c r="R72" s="267">
        <f t="shared" si="39"/>
        <v>0</v>
      </c>
      <c r="S72" s="127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55"/>
      <c r="AW72" s="55"/>
    </row>
    <row r="73" spans="1:49" s="102" customFormat="1" ht="29.25" customHeight="1" x14ac:dyDescent="0.25">
      <c r="A73" s="133" t="s">
        <v>34</v>
      </c>
      <c r="B73" s="134" t="s">
        <v>35</v>
      </c>
      <c r="C73" s="134" t="s">
        <v>103</v>
      </c>
      <c r="D73" s="43" t="s">
        <v>84</v>
      </c>
      <c r="E73" s="223" t="s">
        <v>303</v>
      </c>
      <c r="F73" s="224" t="s">
        <v>304</v>
      </c>
      <c r="G73" s="267">
        <v>302140.56</v>
      </c>
      <c r="H73" s="244">
        <v>0</v>
      </c>
      <c r="I73" s="255">
        <v>302140.56</v>
      </c>
      <c r="J73" s="257">
        <v>0</v>
      </c>
      <c r="K73" s="224">
        <f t="shared" si="42"/>
        <v>-10000</v>
      </c>
      <c r="L73" s="224"/>
      <c r="M73" s="224">
        <v>-10000</v>
      </c>
      <c r="N73" s="224"/>
      <c r="O73" s="267">
        <f t="shared" si="36"/>
        <v>292140.56</v>
      </c>
      <c r="P73" s="267">
        <f t="shared" si="37"/>
        <v>0</v>
      </c>
      <c r="Q73" s="267">
        <f t="shared" si="38"/>
        <v>292140.56</v>
      </c>
      <c r="R73" s="267">
        <f t="shared" si="39"/>
        <v>0</v>
      </c>
      <c r="S73" s="127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</row>
    <row r="74" spans="1:49" s="102" customFormat="1" ht="90" x14ac:dyDescent="0.25">
      <c r="A74" s="146" t="s">
        <v>211</v>
      </c>
      <c r="B74" s="147" t="s">
        <v>209</v>
      </c>
      <c r="C74" s="147" t="s">
        <v>78</v>
      </c>
      <c r="D74" s="132" t="s">
        <v>208</v>
      </c>
      <c r="E74" s="223" t="s">
        <v>303</v>
      </c>
      <c r="F74" s="224" t="s">
        <v>304</v>
      </c>
      <c r="G74" s="267">
        <v>1246776.1000000001</v>
      </c>
      <c r="H74" s="244">
        <v>0</v>
      </c>
      <c r="I74" s="255">
        <v>1246776.1000000001</v>
      </c>
      <c r="J74" s="256">
        <v>0</v>
      </c>
      <c r="K74" s="224">
        <f t="shared" si="42"/>
        <v>0</v>
      </c>
      <c r="L74" s="224"/>
      <c r="M74" s="224"/>
      <c r="N74" s="224"/>
      <c r="O74" s="267">
        <f t="shared" si="36"/>
        <v>1246776.1000000001</v>
      </c>
      <c r="P74" s="267">
        <f t="shared" si="37"/>
        <v>0</v>
      </c>
      <c r="Q74" s="267">
        <f t="shared" si="38"/>
        <v>1246776.1000000001</v>
      </c>
      <c r="R74" s="267">
        <f t="shared" si="39"/>
        <v>0</v>
      </c>
      <c r="S74" s="127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</row>
    <row r="75" spans="1:49" s="102" customFormat="1" ht="45" x14ac:dyDescent="0.25">
      <c r="A75" s="133" t="s">
        <v>235</v>
      </c>
      <c r="B75" s="131" t="s">
        <v>236</v>
      </c>
      <c r="C75" s="131" t="s">
        <v>100</v>
      </c>
      <c r="D75" s="223" t="s">
        <v>237</v>
      </c>
      <c r="E75" s="223" t="s">
        <v>303</v>
      </c>
      <c r="F75" s="224" t="s">
        <v>304</v>
      </c>
      <c r="G75" s="267">
        <v>0</v>
      </c>
      <c r="H75" s="244">
        <v>0</v>
      </c>
      <c r="I75" s="244">
        <v>0</v>
      </c>
      <c r="J75" s="268">
        <v>0</v>
      </c>
      <c r="K75" s="224">
        <f t="shared" si="42"/>
        <v>0</v>
      </c>
      <c r="L75" s="224"/>
      <c r="M75" s="224"/>
      <c r="N75" s="224"/>
      <c r="O75" s="267">
        <f t="shared" si="36"/>
        <v>0</v>
      </c>
      <c r="P75" s="267">
        <f t="shared" si="37"/>
        <v>0</v>
      </c>
      <c r="Q75" s="267">
        <f t="shared" si="38"/>
        <v>0</v>
      </c>
      <c r="R75" s="267">
        <f t="shared" si="39"/>
        <v>0</v>
      </c>
      <c r="S75" s="127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</row>
    <row r="76" spans="1:49" s="102" customFormat="1" ht="45" x14ac:dyDescent="0.25">
      <c r="A76" s="133" t="s">
        <v>38</v>
      </c>
      <c r="B76" s="134" t="s">
        <v>39</v>
      </c>
      <c r="C76" s="134" t="s">
        <v>100</v>
      </c>
      <c r="D76" s="303" t="s">
        <v>59</v>
      </c>
      <c r="E76" s="304" t="s">
        <v>435</v>
      </c>
      <c r="F76" s="223" t="s">
        <v>311</v>
      </c>
      <c r="G76" s="267">
        <v>600</v>
      </c>
      <c r="H76" s="244">
        <v>0</v>
      </c>
      <c r="I76" s="255">
        <v>600</v>
      </c>
      <c r="J76" s="256">
        <v>0</v>
      </c>
      <c r="K76" s="224">
        <f t="shared" si="42"/>
        <v>0</v>
      </c>
      <c r="L76" s="223"/>
      <c r="M76" s="223"/>
      <c r="N76" s="223"/>
      <c r="O76" s="267">
        <f t="shared" si="36"/>
        <v>600</v>
      </c>
      <c r="P76" s="267">
        <f t="shared" si="37"/>
        <v>0</v>
      </c>
      <c r="Q76" s="267">
        <f t="shared" si="38"/>
        <v>600</v>
      </c>
      <c r="R76" s="267">
        <f t="shared" si="39"/>
        <v>0</v>
      </c>
      <c r="S76" s="127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</row>
    <row r="77" spans="1:49" ht="45" x14ac:dyDescent="0.25">
      <c r="A77" s="131" t="s">
        <v>203</v>
      </c>
      <c r="B77" s="131" t="s">
        <v>107</v>
      </c>
      <c r="C77" s="131" t="s">
        <v>89</v>
      </c>
      <c r="D77" s="128" t="s">
        <v>198</v>
      </c>
      <c r="E77" s="43" t="s">
        <v>319</v>
      </c>
      <c r="F77" s="43" t="s">
        <v>320</v>
      </c>
      <c r="G77" s="267">
        <v>7000</v>
      </c>
      <c r="H77" s="244">
        <v>7000</v>
      </c>
      <c r="I77" s="255">
        <v>0</v>
      </c>
      <c r="J77" s="256">
        <v>0</v>
      </c>
      <c r="K77" s="224">
        <f t="shared" si="42"/>
        <v>0</v>
      </c>
      <c r="L77" s="43"/>
      <c r="M77" s="43"/>
      <c r="N77" s="43"/>
      <c r="O77" s="267">
        <f>SUM(G77+K77)</f>
        <v>7000</v>
      </c>
      <c r="P77" s="267">
        <f t="shared" si="37"/>
        <v>7000</v>
      </c>
      <c r="Q77" s="267">
        <f t="shared" si="38"/>
        <v>0</v>
      </c>
      <c r="R77" s="267">
        <f t="shared" si="39"/>
        <v>0</v>
      </c>
      <c r="S77" s="127"/>
    </row>
    <row r="78" spans="1:49" s="102" customFormat="1" ht="45.75" thickBot="1" x14ac:dyDescent="0.3">
      <c r="A78" s="366" t="s">
        <v>204</v>
      </c>
      <c r="B78" s="366" t="s">
        <v>189</v>
      </c>
      <c r="C78" s="367">
        <v>1090</v>
      </c>
      <c r="D78" s="368" t="s">
        <v>190</v>
      </c>
      <c r="E78" s="369" t="s">
        <v>319</v>
      </c>
      <c r="F78" s="369" t="s">
        <v>320</v>
      </c>
      <c r="G78" s="259">
        <v>5000</v>
      </c>
      <c r="H78" s="260">
        <v>5000</v>
      </c>
      <c r="I78" s="261">
        <v>0</v>
      </c>
      <c r="J78" s="258">
        <v>0</v>
      </c>
      <c r="K78" s="224">
        <f t="shared" si="42"/>
        <v>0</v>
      </c>
      <c r="L78" s="369"/>
      <c r="M78" s="369"/>
      <c r="N78" s="369"/>
      <c r="O78" s="267">
        <f>SUM(G78+K78)</f>
        <v>5000</v>
      </c>
      <c r="P78" s="267">
        <f t="shared" si="37"/>
        <v>5000</v>
      </c>
      <c r="Q78" s="267">
        <f t="shared" si="38"/>
        <v>0</v>
      </c>
      <c r="R78" s="267">
        <f t="shared" si="39"/>
        <v>0</v>
      </c>
      <c r="S78" s="127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</row>
    <row r="79" spans="1:49" s="112" customFormat="1" ht="14.25" x14ac:dyDescent="0.2">
      <c r="A79" s="195" t="s">
        <v>114</v>
      </c>
      <c r="B79" s="196"/>
      <c r="C79" s="196"/>
      <c r="D79" s="36" t="s">
        <v>60</v>
      </c>
      <c r="E79" s="197"/>
      <c r="F79" s="197"/>
      <c r="G79" s="262">
        <v>516270</v>
      </c>
      <c r="H79" s="262">
        <v>260000</v>
      </c>
      <c r="I79" s="262">
        <v>256270</v>
      </c>
      <c r="J79" s="269">
        <v>256270</v>
      </c>
      <c r="K79" s="657">
        <f>SUM(K82:K84)</f>
        <v>0</v>
      </c>
      <c r="L79" s="657">
        <f t="shared" ref="L79:N79" si="43">SUM(L82:L84)</f>
        <v>0</v>
      </c>
      <c r="M79" s="657">
        <f t="shared" si="43"/>
        <v>0</v>
      </c>
      <c r="N79" s="657">
        <f t="shared" si="43"/>
        <v>0</v>
      </c>
      <c r="O79" s="262">
        <f>SUM(O80)</f>
        <v>516270</v>
      </c>
      <c r="P79" s="262">
        <f>SUM(P80)</f>
        <v>260000</v>
      </c>
      <c r="Q79" s="262">
        <f>SUM(Q80)</f>
        <v>256270</v>
      </c>
      <c r="R79" s="269">
        <f>SUM(R80)</f>
        <v>256270</v>
      </c>
      <c r="S79" s="99"/>
      <c r="T79" s="82"/>
      <c r="U79" s="82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N79" s="82"/>
      <c r="AO79" s="82"/>
      <c r="AP79" s="82"/>
      <c r="AQ79" s="82"/>
      <c r="AR79" s="82"/>
      <c r="AS79" s="82"/>
      <c r="AT79" s="82"/>
      <c r="AU79" s="82"/>
      <c r="AV79" s="82"/>
      <c r="AW79" s="82"/>
    </row>
    <row r="80" spans="1:49" s="112" customFormat="1" ht="14.25" x14ac:dyDescent="0.2">
      <c r="A80" s="40" t="s">
        <v>116</v>
      </c>
      <c r="B80" s="41"/>
      <c r="C80" s="41"/>
      <c r="D80" s="39" t="s">
        <v>60</v>
      </c>
      <c r="E80" s="142"/>
      <c r="F80" s="142"/>
      <c r="G80" s="252">
        <v>516270</v>
      </c>
      <c r="H80" s="252">
        <v>260000</v>
      </c>
      <c r="I80" s="252">
        <v>256270</v>
      </c>
      <c r="J80" s="253">
        <v>256270</v>
      </c>
      <c r="K80" s="656">
        <f>SUM(K82:K84)</f>
        <v>0</v>
      </c>
      <c r="L80" s="656">
        <f t="shared" ref="L80:N80" si="44">SUM(L82:L84)</f>
        <v>0</v>
      </c>
      <c r="M80" s="656">
        <f t="shared" si="44"/>
        <v>0</v>
      </c>
      <c r="N80" s="656">
        <f t="shared" si="44"/>
        <v>0</v>
      </c>
      <c r="O80" s="252">
        <f>SUM(O81:O84)</f>
        <v>516270</v>
      </c>
      <c r="P80" s="252">
        <f>SUM(P81:P84)</f>
        <v>260000</v>
      </c>
      <c r="Q80" s="252">
        <f>SUM(Q81:Q84)</f>
        <v>256270</v>
      </c>
      <c r="R80" s="253">
        <f>SUM(R81:R84)</f>
        <v>256270</v>
      </c>
      <c r="S80" s="99"/>
      <c r="T80" s="82"/>
      <c r="U80" s="82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  <c r="AL80" s="82"/>
      <c r="AM80" s="82"/>
      <c r="AN80" s="82"/>
      <c r="AO80" s="82"/>
      <c r="AP80" s="82"/>
      <c r="AQ80" s="82"/>
      <c r="AR80" s="82"/>
      <c r="AS80" s="82"/>
      <c r="AT80" s="82"/>
      <c r="AU80" s="82"/>
      <c r="AV80" s="82"/>
      <c r="AW80" s="82"/>
    </row>
    <row r="81" spans="1:49" ht="45" x14ac:dyDescent="0.25">
      <c r="A81" s="133" t="s">
        <v>25</v>
      </c>
      <c r="B81" s="370" t="s">
        <v>26</v>
      </c>
      <c r="C81" s="134" t="s">
        <v>93</v>
      </c>
      <c r="D81" s="132" t="s">
        <v>27</v>
      </c>
      <c r="E81" s="223" t="s">
        <v>303</v>
      </c>
      <c r="F81" s="224" t="s">
        <v>304</v>
      </c>
      <c r="G81" s="267">
        <v>0</v>
      </c>
      <c r="H81" s="244"/>
      <c r="I81" s="244"/>
      <c r="J81" s="268"/>
      <c r="K81" s="224"/>
      <c r="L81" s="224"/>
      <c r="M81" s="224"/>
      <c r="N81" s="224"/>
      <c r="O81" s="267">
        <f t="shared" ref="O81" si="45">SUM(P81+Q81)</f>
        <v>0</v>
      </c>
      <c r="P81" s="244"/>
      <c r="Q81" s="244"/>
      <c r="R81" s="268"/>
      <c r="S81" s="127"/>
    </row>
    <row r="82" spans="1:49" ht="45" x14ac:dyDescent="0.25">
      <c r="A82" s="580" t="s">
        <v>22</v>
      </c>
      <c r="B82" s="581" t="s">
        <v>23</v>
      </c>
      <c r="C82" s="134" t="s">
        <v>105</v>
      </c>
      <c r="D82" s="612" t="s">
        <v>24</v>
      </c>
      <c r="E82" s="223" t="s">
        <v>303</v>
      </c>
      <c r="F82" s="224" t="s">
        <v>304</v>
      </c>
      <c r="G82" s="267">
        <v>0</v>
      </c>
      <c r="H82" s="244">
        <v>0</v>
      </c>
      <c r="I82" s="244">
        <v>0</v>
      </c>
      <c r="J82" s="268">
        <v>0</v>
      </c>
      <c r="K82" s="224"/>
      <c r="L82" s="224"/>
      <c r="M82" s="224"/>
      <c r="N82" s="224"/>
      <c r="O82" s="267">
        <f t="shared" ref="O82:O84" si="46">SUM(G82+K82)</f>
        <v>0</v>
      </c>
      <c r="P82" s="267">
        <f t="shared" ref="P82:P84" si="47">SUM(H82+L82)</f>
        <v>0</v>
      </c>
      <c r="Q82" s="267">
        <f t="shared" ref="Q82:Q84" si="48">SUM(I82+M82)</f>
        <v>0</v>
      </c>
      <c r="R82" s="267">
        <f t="shared" ref="R82:R84" si="49">SUM(J82+N82)</f>
        <v>0</v>
      </c>
      <c r="S82" s="349"/>
    </row>
    <row r="83" spans="1:49" ht="45" x14ac:dyDescent="0.25">
      <c r="A83" s="613">
        <v>1017324</v>
      </c>
      <c r="B83" s="614">
        <v>7324</v>
      </c>
      <c r="C83" s="615" t="s">
        <v>90</v>
      </c>
      <c r="D83" s="616" t="s">
        <v>425</v>
      </c>
      <c r="E83" s="223" t="s">
        <v>303</v>
      </c>
      <c r="F83" s="224" t="s">
        <v>304</v>
      </c>
      <c r="G83" s="259">
        <v>256270</v>
      </c>
      <c r="H83" s="260">
        <v>0</v>
      </c>
      <c r="I83" s="260">
        <v>256270</v>
      </c>
      <c r="J83" s="560">
        <v>256270</v>
      </c>
      <c r="K83" s="224"/>
      <c r="L83" s="663"/>
      <c r="M83" s="663"/>
      <c r="N83" s="663"/>
      <c r="O83" s="267">
        <f t="shared" si="46"/>
        <v>256270</v>
      </c>
      <c r="P83" s="267">
        <f t="shared" si="47"/>
        <v>0</v>
      </c>
      <c r="Q83" s="267">
        <f t="shared" si="48"/>
        <v>256270</v>
      </c>
      <c r="R83" s="267">
        <f t="shared" si="49"/>
        <v>256270</v>
      </c>
      <c r="S83" s="349"/>
    </row>
    <row r="84" spans="1:49" ht="45.75" thickBot="1" x14ac:dyDescent="0.3">
      <c r="A84" s="150">
        <v>1014082</v>
      </c>
      <c r="B84" s="144">
        <v>4082</v>
      </c>
      <c r="C84" s="151" t="s">
        <v>106</v>
      </c>
      <c r="D84" s="139" t="s">
        <v>192</v>
      </c>
      <c r="E84" s="371" t="s">
        <v>319</v>
      </c>
      <c r="F84" s="371" t="s">
        <v>320</v>
      </c>
      <c r="G84" s="246">
        <v>260000</v>
      </c>
      <c r="H84" s="247">
        <v>260000</v>
      </c>
      <c r="I84" s="248">
        <v>0</v>
      </c>
      <c r="J84" s="249">
        <v>0</v>
      </c>
      <c r="K84" s="371"/>
      <c r="L84" s="371"/>
      <c r="M84" s="371"/>
      <c r="N84" s="371"/>
      <c r="O84" s="267">
        <f t="shared" si="46"/>
        <v>260000</v>
      </c>
      <c r="P84" s="267">
        <f t="shared" si="47"/>
        <v>260000</v>
      </c>
      <c r="Q84" s="267">
        <f t="shared" si="48"/>
        <v>0</v>
      </c>
      <c r="R84" s="267">
        <f t="shared" si="49"/>
        <v>0</v>
      </c>
      <c r="S84" s="127"/>
    </row>
    <row r="85" spans="1:49" s="112" customFormat="1" ht="28.5" x14ac:dyDescent="0.2">
      <c r="A85" s="109" t="s">
        <v>165</v>
      </c>
      <c r="B85" s="110"/>
      <c r="C85" s="110"/>
      <c r="D85" s="361" t="s">
        <v>62</v>
      </c>
      <c r="E85" s="141"/>
      <c r="F85" s="141"/>
      <c r="G85" s="250">
        <v>176000</v>
      </c>
      <c r="H85" s="250">
        <v>115000</v>
      </c>
      <c r="I85" s="250">
        <v>61000</v>
      </c>
      <c r="J85" s="251">
        <v>0</v>
      </c>
      <c r="K85" s="655">
        <f>SUM(K87:K88)</f>
        <v>0</v>
      </c>
      <c r="L85" s="655">
        <f t="shared" ref="L85:N85" si="50">SUM(L87:L88)</f>
        <v>0</v>
      </c>
      <c r="M85" s="655">
        <f t="shared" si="50"/>
        <v>0</v>
      </c>
      <c r="N85" s="655">
        <f t="shared" si="50"/>
        <v>0</v>
      </c>
      <c r="O85" s="250">
        <f>SUM(O86)</f>
        <v>176000</v>
      </c>
      <c r="P85" s="250">
        <f>SUM(P86)</f>
        <v>115000</v>
      </c>
      <c r="Q85" s="250">
        <f>SUM(Q86)</f>
        <v>61000</v>
      </c>
      <c r="R85" s="251">
        <f>SUM(R86)</f>
        <v>0</v>
      </c>
      <c r="S85" s="99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82"/>
      <c r="AP85" s="82"/>
      <c r="AQ85" s="82"/>
      <c r="AR85" s="82"/>
      <c r="AS85" s="82"/>
      <c r="AT85" s="82"/>
      <c r="AU85" s="82"/>
      <c r="AV85" s="82"/>
      <c r="AW85" s="82"/>
    </row>
    <row r="86" spans="1:49" s="112" customFormat="1" ht="28.5" x14ac:dyDescent="0.2">
      <c r="A86" s="40" t="s">
        <v>166</v>
      </c>
      <c r="B86" s="41"/>
      <c r="C86" s="41"/>
      <c r="D86" s="39" t="s">
        <v>62</v>
      </c>
      <c r="E86" s="142"/>
      <c r="F86" s="142"/>
      <c r="G86" s="252">
        <v>176000</v>
      </c>
      <c r="H86" s="252">
        <v>115000</v>
      </c>
      <c r="I86" s="252">
        <v>61000</v>
      </c>
      <c r="J86" s="253">
        <v>0</v>
      </c>
      <c r="K86" s="656">
        <f>SUM(K87:K88)</f>
        <v>0</v>
      </c>
      <c r="L86" s="656">
        <f t="shared" ref="L86:N86" si="51">SUM(L87:L88)</f>
        <v>0</v>
      </c>
      <c r="M86" s="656">
        <f t="shared" si="51"/>
        <v>0</v>
      </c>
      <c r="N86" s="656">
        <f t="shared" si="51"/>
        <v>0</v>
      </c>
      <c r="O86" s="252">
        <f>SUM(O87:O88)</f>
        <v>176000</v>
      </c>
      <c r="P86" s="252">
        <f>SUM(P87:P88)</f>
        <v>115000</v>
      </c>
      <c r="Q86" s="252">
        <f>SUM(Q87:Q88)</f>
        <v>61000</v>
      </c>
      <c r="R86" s="253">
        <f>SUM(R87:R88)</f>
        <v>0</v>
      </c>
      <c r="S86" s="99"/>
      <c r="T86" s="82"/>
      <c r="U86" s="82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2"/>
      <c r="AL86" s="82"/>
      <c r="AM86" s="82"/>
      <c r="AN86" s="82"/>
      <c r="AO86" s="82"/>
      <c r="AP86" s="82"/>
      <c r="AQ86" s="82"/>
      <c r="AR86" s="82"/>
      <c r="AS86" s="82"/>
      <c r="AT86" s="82"/>
      <c r="AU86" s="82"/>
      <c r="AV86" s="82"/>
      <c r="AW86" s="82"/>
    </row>
    <row r="87" spans="1:49" ht="45" x14ac:dyDescent="0.25">
      <c r="A87" s="133" t="s">
        <v>41</v>
      </c>
      <c r="B87" s="134" t="s">
        <v>42</v>
      </c>
      <c r="C87" s="134" t="s">
        <v>108</v>
      </c>
      <c r="D87" s="145" t="s">
        <v>305</v>
      </c>
      <c r="E87" s="223" t="s">
        <v>303</v>
      </c>
      <c r="F87" s="224" t="s">
        <v>304</v>
      </c>
      <c r="G87" s="267">
        <v>151000</v>
      </c>
      <c r="H87" s="244">
        <v>90000</v>
      </c>
      <c r="I87" s="255">
        <v>61000</v>
      </c>
      <c r="J87" s="256">
        <v>0</v>
      </c>
      <c r="K87" s="224"/>
      <c r="L87" s="224"/>
      <c r="M87" s="224"/>
      <c r="N87" s="224"/>
      <c r="O87" s="267">
        <f t="shared" ref="O87:O88" si="52">SUM(G87+K87)</f>
        <v>151000</v>
      </c>
      <c r="P87" s="267">
        <f t="shared" ref="P87:P88" si="53">SUM(H87+L87)</f>
        <v>90000</v>
      </c>
      <c r="Q87" s="267">
        <f t="shared" ref="Q87:Q88" si="54">SUM(I87+M87)</f>
        <v>61000</v>
      </c>
      <c r="R87" s="267">
        <f t="shared" ref="R87:R88" si="55">SUM(J87+N87)</f>
        <v>0</v>
      </c>
      <c r="S87" s="127"/>
    </row>
    <row r="88" spans="1:49" ht="45.75" thickBot="1" x14ac:dyDescent="0.3">
      <c r="A88" s="622" t="s">
        <v>205</v>
      </c>
      <c r="B88" s="366" t="s">
        <v>107</v>
      </c>
      <c r="C88" s="366" t="s">
        <v>89</v>
      </c>
      <c r="D88" s="623" t="s">
        <v>198</v>
      </c>
      <c r="E88" s="369" t="s">
        <v>319</v>
      </c>
      <c r="F88" s="369" t="s">
        <v>320</v>
      </c>
      <c r="G88" s="259">
        <v>25000</v>
      </c>
      <c r="H88" s="260">
        <v>25000</v>
      </c>
      <c r="I88" s="260">
        <v>0</v>
      </c>
      <c r="J88" s="560">
        <v>0</v>
      </c>
      <c r="K88" s="369"/>
      <c r="L88" s="369"/>
      <c r="M88" s="369"/>
      <c r="N88" s="369"/>
      <c r="O88" s="259">
        <f t="shared" si="52"/>
        <v>25000</v>
      </c>
      <c r="P88" s="259">
        <f t="shared" si="53"/>
        <v>25000</v>
      </c>
      <c r="Q88" s="259">
        <f t="shared" si="54"/>
        <v>0</v>
      </c>
      <c r="R88" s="259">
        <f t="shared" si="55"/>
        <v>0</v>
      </c>
      <c r="S88" s="127"/>
    </row>
    <row r="89" spans="1:49" ht="15" x14ac:dyDescent="0.25">
      <c r="A89" s="195" t="s">
        <v>163</v>
      </c>
      <c r="B89" s="196"/>
      <c r="C89" s="196"/>
      <c r="D89" s="36" t="s">
        <v>61</v>
      </c>
      <c r="E89" s="152"/>
      <c r="F89" s="152"/>
      <c r="G89" s="273">
        <v>3765120</v>
      </c>
      <c r="H89" s="273">
        <v>225000</v>
      </c>
      <c r="I89" s="273">
        <v>3540120</v>
      </c>
      <c r="J89" s="273">
        <v>1010120</v>
      </c>
      <c r="K89" s="664">
        <f t="shared" ref="K89:N89" si="56">SUM(K90)</f>
        <v>0</v>
      </c>
      <c r="L89" s="664">
        <f t="shared" si="56"/>
        <v>0</v>
      </c>
      <c r="M89" s="664">
        <f t="shared" si="56"/>
        <v>0</v>
      </c>
      <c r="N89" s="664">
        <f t="shared" si="56"/>
        <v>0</v>
      </c>
      <c r="O89" s="273">
        <f>SUM(O90)</f>
        <v>3765120</v>
      </c>
      <c r="P89" s="273">
        <f t="shared" ref="P89:R89" si="57">SUM(P90)</f>
        <v>225000</v>
      </c>
      <c r="Q89" s="273">
        <f t="shared" si="57"/>
        <v>3540120</v>
      </c>
      <c r="R89" s="274">
        <f t="shared" si="57"/>
        <v>1010120</v>
      </c>
      <c r="S89" s="127"/>
    </row>
    <row r="90" spans="1:49" ht="15" x14ac:dyDescent="0.25">
      <c r="A90" s="40" t="s">
        <v>164</v>
      </c>
      <c r="B90" s="41"/>
      <c r="C90" s="41"/>
      <c r="D90" s="39" t="s">
        <v>61</v>
      </c>
      <c r="E90" s="153"/>
      <c r="F90" s="153"/>
      <c r="G90" s="275">
        <v>3765120</v>
      </c>
      <c r="H90" s="275">
        <v>225000</v>
      </c>
      <c r="I90" s="275">
        <v>3540120</v>
      </c>
      <c r="J90" s="275">
        <v>1010120</v>
      </c>
      <c r="K90" s="267">
        <f t="shared" ref="K90:N90" si="58">SUM(K91:K92)</f>
        <v>0</v>
      </c>
      <c r="L90" s="267">
        <f t="shared" si="58"/>
        <v>0</v>
      </c>
      <c r="M90" s="267">
        <f t="shared" si="58"/>
        <v>0</v>
      </c>
      <c r="N90" s="267">
        <f t="shared" si="58"/>
        <v>0</v>
      </c>
      <c r="O90" s="275">
        <f>SUM(O91:O92)</f>
        <v>3765120</v>
      </c>
      <c r="P90" s="275">
        <f t="shared" ref="P90:R90" si="59">SUM(P91:P92)</f>
        <v>225000</v>
      </c>
      <c r="Q90" s="275">
        <f t="shared" si="59"/>
        <v>3540120</v>
      </c>
      <c r="R90" s="276">
        <f t="shared" si="59"/>
        <v>1010120</v>
      </c>
      <c r="S90" s="127"/>
    </row>
    <row r="91" spans="1:49" ht="45" x14ac:dyDescent="0.25">
      <c r="A91" s="157" t="s">
        <v>468</v>
      </c>
      <c r="B91" s="194" t="s">
        <v>469</v>
      </c>
      <c r="C91" s="194" t="s">
        <v>107</v>
      </c>
      <c r="D91" s="630" t="s">
        <v>470</v>
      </c>
      <c r="E91" s="304" t="s">
        <v>303</v>
      </c>
      <c r="F91" s="352" t="s">
        <v>381</v>
      </c>
      <c r="G91" s="318">
        <v>125000</v>
      </c>
      <c r="H91" s="318">
        <v>125000</v>
      </c>
      <c r="I91" s="318">
        <v>0</v>
      </c>
      <c r="J91" s="318">
        <v>0</v>
      </c>
      <c r="K91" s="224">
        <f>SUM(L91:M91)</f>
        <v>0</v>
      </c>
      <c r="L91" s="43"/>
      <c r="M91" s="43"/>
      <c r="N91" s="43"/>
      <c r="O91" s="318">
        <f>SUM(G91+K91)</f>
        <v>125000</v>
      </c>
      <c r="P91" s="318">
        <f t="shared" ref="P91" si="60">SUM(H91+L91)</f>
        <v>125000</v>
      </c>
      <c r="Q91" s="318">
        <f t="shared" ref="Q91" si="61">SUM(I91+M91)</f>
        <v>0</v>
      </c>
      <c r="R91" s="373">
        <f t="shared" ref="R91:R92" si="62">SUM(J91+N91)</f>
        <v>0</v>
      </c>
      <c r="S91" s="127"/>
    </row>
    <row r="92" spans="1:49" ht="45.75" thickBot="1" x14ac:dyDescent="0.3">
      <c r="A92" s="617" t="s">
        <v>45</v>
      </c>
      <c r="B92" s="618" t="s">
        <v>46</v>
      </c>
      <c r="C92" s="618" t="s">
        <v>107</v>
      </c>
      <c r="D92" s="619" t="s">
        <v>47</v>
      </c>
      <c r="E92" s="620" t="s">
        <v>303</v>
      </c>
      <c r="F92" s="621" t="s">
        <v>304</v>
      </c>
      <c r="G92" s="362">
        <v>3640120</v>
      </c>
      <c r="H92" s="364">
        <v>100000</v>
      </c>
      <c r="I92" s="364">
        <v>3540120</v>
      </c>
      <c r="J92" s="364">
        <v>1010120</v>
      </c>
      <c r="K92" s="200"/>
      <c r="L92" s="200"/>
      <c r="M92" s="200"/>
      <c r="N92" s="200"/>
      <c r="O92" s="362">
        <f>SUM(G92+K92)</f>
        <v>3640120</v>
      </c>
      <c r="P92" s="362">
        <f t="shared" ref="P92" si="63">SUM(H92+L92)</f>
        <v>100000</v>
      </c>
      <c r="Q92" s="362">
        <f>SUM(I92+M92)</f>
        <v>3540120</v>
      </c>
      <c r="R92" s="631">
        <f t="shared" si="62"/>
        <v>1010120</v>
      </c>
      <c r="S92" s="127"/>
    </row>
    <row r="93" spans="1:49" s="82" customFormat="1" ht="15" thickBot="1" x14ac:dyDescent="0.25">
      <c r="A93" s="624" t="s">
        <v>252</v>
      </c>
      <c r="B93" s="625" t="s">
        <v>252</v>
      </c>
      <c r="C93" s="625" t="s">
        <v>252</v>
      </c>
      <c r="D93" s="626" t="s">
        <v>258</v>
      </c>
      <c r="E93" s="627" t="s">
        <v>252</v>
      </c>
      <c r="F93" s="627" t="s">
        <v>252</v>
      </c>
      <c r="G93" s="628">
        <f>SUM(G86+G80+G64+G49+G44+G33+G15+G89)</f>
        <v>41420939.599999994</v>
      </c>
      <c r="H93" s="628">
        <f>SUM(H86+H80+H64+H49+H44+H33+H15+H89)</f>
        <v>27195576.5</v>
      </c>
      <c r="I93" s="628">
        <f>SUM(I86+I80+I64+I49+I44+I33+I15+I89)</f>
        <v>14225363.1</v>
      </c>
      <c r="J93" s="629">
        <f>SUM(J86+J80+J64+J49+J44+J33+J15+J89)</f>
        <v>9711287.1600000001</v>
      </c>
      <c r="K93" s="629">
        <f t="shared" ref="K93:N93" si="64">SUM(K86+K80+K64+K49+K44+K33+K15+K89)</f>
        <v>-453916.92</v>
      </c>
      <c r="L93" s="629">
        <f t="shared" si="64"/>
        <v>378000</v>
      </c>
      <c r="M93" s="629">
        <f t="shared" si="64"/>
        <v>-831916.91999999993</v>
      </c>
      <c r="N93" s="629">
        <f t="shared" si="64"/>
        <v>-863916.91999999993</v>
      </c>
      <c r="O93" s="629">
        <f>SUM(O86+O80+O64+O49+O44+O33+O15+O89)</f>
        <v>40967022.68</v>
      </c>
      <c r="P93" s="628">
        <f>SUM(P86+P80+P64+P49+P44+P33+P15+P89)</f>
        <v>27573576.5</v>
      </c>
      <c r="Q93" s="628">
        <f>SUM(Q86+Q80+Q64+Q49+Q44+Q33+Q15+Q89)</f>
        <v>13393446.18</v>
      </c>
      <c r="R93" s="629">
        <f>SUM(R86+R80+R64+R49+R44+R33+R15+R89)</f>
        <v>8847370.2400000002</v>
      </c>
      <c r="S93" s="99"/>
    </row>
    <row r="94" spans="1:49" s="48" customFormat="1" ht="15" x14ac:dyDescent="0.2">
      <c r="A94" s="45"/>
      <c r="B94" s="45"/>
      <c r="C94" s="45"/>
      <c r="D94" s="46"/>
      <c r="E94" s="47"/>
      <c r="F94" s="47"/>
      <c r="G94" s="47"/>
      <c r="H94" s="47"/>
      <c r="I94" s="47"/>
      <c r="J94" s="47"/>
      <c r="K94" s="47"/>
      <c r="L94" s="47"/>
      <c r="M94" s="47"/>
      <c r="N94" s="47"/>
    </row>
    <row r="95" spans="1:49" s="4" customFormat="1" ht="21.75" customHeight="1" x14ac:dyDescent="0.3">
      <c r="B95" s="284" t="s">
        <v>372</v>
      </c>
      <c r="D95" s="108"/>
      <c r="F95" s="178"/>
      <c r="G95" s="178"/>
      <c r="H95" s="178"/>
      <c r="I95" s="178"/>
      <c r="J95" s="178"/>
      <c r="K95" s="178"/>
      <c r="L95" s="178"/>
      <c r="M95" s="178"/>
      <c r="N95" s="178"/>
      <c r="O95" s="178" t="s">
        <v>374</v>
      </c>
      <c r="Q95" s="2"/>
      <c r="R95" s="2"/>
      <c r="S95" s="2"/>
    </row>
    <row r="97" spans="1:25" ht="23.25" customHeight="1" x14ac:dyDescent="0.2">
      <c r="A97" s="799"/>
      <c r="B97" s="799"/>
      <c r="C97" s="799"/>
      <c r="D97" s="799"/>
      <c r="E97" s="799"/>
      <c r="F97" s="799"/>
      <c r="G97" s="487"/>
      <c r="H97" s="487"/>
      <c r="I97" s="487"/>
      <c r="J97" s="487"/>
      <c r="K97" s="487"/>
      <c r="L97" s="487"/>
      <c r="M97" s="487"/>
      <c r="N97" s="487"/>
      <c r="O97" s="487"/>
      <c r="P97" s="487"/>
      <c r="Q97" s="487"/>
      <c r="R97" s="487"/>
    </row>
    <row r="98" spans="1:25" ht="20.25" customHeight="1" x14ac:dyDescent="0.2">
      <c r="A98" s="798"/>
      <c r="B98" s="798"/>
      <c r="C98" s="798"/>
      <c r="D98" s="798"/>
      <c r="E98" s="798"/>
      <c r="F98" s="798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</row>
    <row r="99" spans="1:25" ht="20.25" customHeight="1" x14ac:dyDescent="0.2">
      <c r="A99" s="798"/>
      <c r="B99" s="798"/>
      <c r="C99" s="798"/>
      <c r="D99" s="798"/>
      <c r="E99" s="798"/>
      <c r="F99" s="798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</row>
    <row r="100" spans="1:25" ht="30.75" customHeight="1" x14ac:dyDescent="0.2">
      <c r="A100" s="798"/>
      <c r="B100" s="798"/>
      <c r="C100" s="798"/>
      <c r="D100" s="798"/>
      <c r="E100" s="798"/>
      <c r="F100" s="798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</row>
    <row r="101" spans="1:25" ht="21" customHeight="1" x14ac:dyDescent="0.2">
      <c r="A101" s="798"/>
      <c r="B101" s="798"/>
      <c r="C101" s="798"/>
      <c r="D101" s="798"/>
      <c r="E101" s="798"/>
      <c r="F101" s="798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</row>
    <row r="104" spans="1:25" ht="13.5" thickBot="1" x14ac:dyDescent="0.25"/>
    <row r="105" spans="1:25" ht="32.25" thickBot="1" x14ac:dyDescent="0.5">
      <c r="E105" s="313"/>
      <c r="F105" s="314"/>
      <c r="G105" s="314"/>
      <c r="H105" s="314"/>
      <c r="I105" s="314"/>
      <c r="J105" s="314"/>
      <c r="K105" s="665"/>
      <c r="L105" s="665"/>
      <c r="M105" s="665"/>
      <c r="N105" s="665"/>
      <c r="O105" s="315"/>
      <c r="P105" s="315"/>
      <c r="Q105" s="315"/>
      <c r="R105" s="315"/>
    </row>
    <row r="106" spans="1:25" ht="31.5" x14ac:dyDescent="0.45">
      <c r="A106" s="175"/>
      <c r="E106" s="174"/>
      <c r="F106" s="174"/>
      <c r="G106" s="174"/>
      <c r="H106" s="174"/>
      <c r="I106" s="174"/>
      <c r="J106" s="174"/>
      <c r="K106" s="174"/>
      <c r="L106" s="174"/>
      <c r="M106" s="174"/>
      <c r="N106" s="174"/>
      <c r="O106" s="174"/>
    </row>
    <row r="107" spans="1:25" ht="31.5" x14ac:dyDescent="0.45">
      <c r="E107" s="174"/>
      <c r="F107" s="174"/>
      <c r="G107" s="174"/>
      <c r="H107" s="174"/>
      <c r="I107" s="174"/>
      <c r="J107" s="174"/>
      <c r="K107" s="174"/>
      <c r="L107" s="174"/>
      <c r="M107" s="174"/>
      <c r="N107" s="174"/>
      <c r="O107" s="174"/>
    </row>
    <row r="108" spans="1:25" ht="31.5" x14ac:dyDescent="0.45">
      <c r="E108" s="174"/>
      <c r="F108" s="174"/>
      <c r="G108" s="174"/>
      <c r="H108" s="174"/>
      <c r="I108" s="174"/>
      <c r="J108" s="174"/>
      <c r="K108" s="174"/>
      <c r="L108" s="174"/>
      <c r="M108" s="174"/>
      <c r="N108" s="174"/>
      <c r="O108" s="174"/>
    </row>
  </sheetData>
  <mergeCells count="27">
    <mergeCell ref="C7:D7"/>
    <mergeCell ref="A6:F6"/>
    <mergeCell ref="G12:G13"/>
    <mergeCell ref="H12:H13"/>
    <mergeCell ref="I12:J12"/>
    <mergeCell ref="B11:B13"/>
    <mergeCell ref="A11:A13"/>
    <mergeCell ref="F11:F13"/>
    <mergeCell ref="E11:E13"/>
    <mergeCell ref="D11:D13"/>
    <mergeCell ref="C11:C13"/>
    <mergeCell ref="G11:J11"/>
    <mergeCell ref="K11:N11"/>
    <mergeCell ref="J4:L4"/>
    <mergeCell ref="Q12:R12"/>
    <mergeCell ref="J5:K5"/>
    <mergeCell ref="O11:R11"/>
    <mergeCell ref="P12:P13"/>
    <mergeCell ref="O12:O13"/>
    <mergeCell ref="K12:K13"/>
    <mergeCell ref="L12:L13"/>
    <mergeCell ref="M12:N12"/>
    <mergeCell ref="A99:F99"/>
    <mergeCell ref="A100:F100"/>
    <mergeCell ref="A101:F101"/>
    <mergeCell ref="A98:F98"/>
    <mergeCell ref="A97:F97"/>
  </mergeCells>
  <phoneticPr fontId="26" type="noConversion"/>
  <pageMargins left="0.45" right="0.38" top="0.5" bottom="0.2" header="0.45" footer="0.2"/>
  <pageSetup paperSize="9" scale="43" fitToHeight="32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CE9F0D8-D347-4018-AAB1-B1DB44509D75}">
  <ds:schemaRefs>
    <ds:schemaRef ds:uri="acedc1b3-a6a6-4744-bb8f-c9b717f8a9c9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2 джерела</vt:lpstr>
      <vt:lpstr>3 видатки</vt:lpstr>
      <vt:lpstr>4 кредитов</vt:lpstr>
      <vt:lpstr>7 програми</vt:lpstr>
      <vt:lpstr>'2 джерела'!Заголовки_для_печати</vt:lpstr>
      <vt:lpstr>'3 видатки'!Заголовки_для_печати</vt:lpstr>
      <vt:lpstr>'7 програми'!Заголовки_для_печати</vt:lpstr>
      <vt:lpstr>'2 джерела'!Область_печати</vt:lpstr>
      <vt:lpstr>'3 видатки'!Область_печати</vt:lpstr>
      <vt:lpstr>'4 кредитов'!Область_печати</vt:lpstr>
      <vt:lpstr>'7 програми'!Область_печати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Квасник</cp:lastModifiedBy>
  <cp:lastPrinted>2021-09-27T11:13:26Z</cp:lastPrinted>
  <dcterms:created xsi:type="dcterms:W3CDTF">2014-01-17T10:52:16Z</dcterms:created>
  <dcterms:modified xsi:type="dcterms:W3CDTF">2021-09-27T13:10:02Z</dcterms:modified>
</cp:coreProperties>
</file>